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penApiPy-main\journal\"/>
    </mc:Choice>
  </mc:AlternateContent>
  <xr:revisionPtr revIDLastSave="0" documentId="13_ncr:1_{17D4A695-869D-40FB-808E-F6401D6DA97D}" xr6:coauthVersionLast="47" xr6:coauthVersionMax="47" xr10:uidLastSave="{00000000-0000-0000-0000-000000000000}"/>
  <bookViews>
    <workbookView xWindow="-108" yWindow="-13068" windowWidth="23256" windowHeight="12456" xr2:uid="{00000000-000D-0000-FFFF-FFFF00000000}"/>
  </bookViews>
  <sheets>
    <sheet name="📖 How To Use" sheetId="1" r:id="rId1"/>
    <sheet name="📋 Trade Log" sheetId="2" r:id="rId2"/>
    <sheet name="📊 Dashboard" sheetId="3" r:id="rId3"/>
    <sheet name="📈 Equity Curv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13" i="3"/>
  <c r="F203" i="4"/>
  <c r="E203" i="4"/>
  <c r="D203" i="4"/>
  <c r="C203" i="4"/>
  <c r="B203" i="4"/>
  <c r="A203" i="4"/>
  <c r="F202" i="4"/>
  <c r="E202" i="4"/>
  <c r="D202" i="4"/>
  <c r="C202" i="4"/>
  <c r="B202" i="4"/>
  <c r="A202" i="4"/>
  <c r="F201" i="4"/>
  <c r="E201" i="4"/>
  <c r="D201" i="4"/>
  <c r="C201" i="4"/>
  <c r="B201" i="4"/>
  <c r="A201" i="4"/>
  <c r="F200" i="4"/>
  <c r="E200" i="4"/>
  <c r="D200" i="4"/>
  <c r="C200" i="4"/>
  <c r="B200" i="4"/>
  <c r="A200" i="4"/>
  <c r="F199" i="4"/>
  <c r="E199" i="4"/>
  <c r="D199" i="4"/>
  <c r="C199" i="4"/>
  <c r="B199" i="4"/>
  <c r="A199" i="4"/>
  <c r="F198" i="4"/>
  <c r="E198" i="4"/>
  <c r="D198" i="4"/>
  <c r="C198" i="4"/>
  <c r="B198" i="4"/>
  <c r="A198" i="4"/>
  <c r="F197" i="4"/>
  <c r="E197" i="4"/>
  <c r="D197" i="4"/>
  <c r="C197" i="4"/>
  <c r="B197" i="4"/>
  <c r="A197" i="4"/>
  <c r="F196" i="4"/>
  <c r="E196" i="4"/>
  <c r="D196" i="4"/>
  <c r="C196" i="4"/>
  <c r="B196" i="4"/>
  <c r="A196" i="4"/>
  <c r="F195" i="4"/>
  <c r="E195" i="4"/>
  <c r="D195" i="4"/>
  <c r="C195" i="4"/>
  <c r="B195" i="4"/>
  <c r="A195" i="4"/>
  <c r="F194" i="4"/>
  <c r="E194" i="4"/>
  <c r="D194" i="4"/>
  <c r="C194" i="4"/>
  <c r="B194" i="4"/>
  <c r="A194" i="4"/>
  <c r="F193" i="4"/>
  <c r="E193" i="4"/>
  <c r="D193" i="4"/>
  <c r="C193" i="4"/>
  <c r="B193" i="4"/>
  <c r="A193" i="4"/>
  <c r="F192" i="4"/>
  <c r="E192" i="4"/>
  <c r="D192" i="4"/>
  <c r="C192" i="4"/>
  <c r="B192" i="4"/>
  <c r="A192" i="4"/>
  <c r="F191" i="4"/>
  <c r="E191" i="4"/>
  <c r="D191" i="4"/>
  <c r="C191" i="4"/>
  <c r="B191" i="4"/>
  <c r="A191" i="4"/>
  <c r="F190" i="4"/>
  <c r="E190" i="4"/>
  <c r="D190" i="4"/>
  <c r="C190" i="4"/>
  <c r="B190" i="4"/>
  <c r="A190" i="4"/>
  <c r="F189" i="4"/>
  <c r="E189" i="4"/>
  <c r="D189" i="4"/>
  <c r="C189" i="4"/>
  <c r="B189" i="4"/>
  <c r="A189" i="4"/>
  <c r="F188" i="4"/>
  <c r="E188" i="4"/>
  <c r="D188" i="4"/>
  <c r="C188" i="4"/>
  <c r="B188" i="4"/>
  <c r="A188" i="4"/>
  <c r="F187" i="4"/>
  <c r="E187" i="4"/>
  <c r="D187" i="4"/>
  <c r="C187" i="4"/>
  <c r="B187" i="4"/>
  <c r="A187" i="4"/>
  <c r="F186" i="4"/>
  <c r="E186" i="4"/>
  <c r="D186" i="4"/>
  <c r="C186" i="4"/>
  <c r="B186" i="4"/>
  <c r="A186" i="4"/>
  <c r="F185" i="4"/>
  <c r="E185" i="4"/>
  <c r="D185" i="4"/>
  <c r="C185" i="4"/>
  <c r="B185" i="4"/>
  <c r="A185" i="4"/>
  <c r="F184" i="4"/>
  <c r="E184" i="4"/>
  <c r="D184" i="4"/>
  <c r="C184" i="4"/>
  <c r="B184" i="4"/>
  <c r="A184" i="4"/>
  <c r="F183" i="4"/>
  <c r="E183" i="4"/>
  <c r="D183" i="4"/>
  <c r="C183" i="4"/>
  <c r="B183" i="4"/>
  <c r="A183" i="4"/>
  <c r="F182" i="4"/>
  <c r="E182" i="4"/>
  <c r="D182" i="4"/>
  <c r="C182" i="4"/>
  <c r="B182" i="4"/>
  <c r="A182" i="4"/>
  <c r="F181" i="4"/>
  <c r="E181" i="4"/>
  <c r="D181" i="4"/>
  <c r="C181" i="4"/>
  <c r="B181" i="4"/>
  <c r="A181" i="4"/>
  <c r="F180" i="4"/>
  <c r="E180" i="4"/>
  <c r="D180" i="4"/>
  <c r="C180" i="4"/>
  <c r="B180" i="4"/>
  <c r="A180" i="4"/>
  <c r="F179" i="4"/>
  <c r="E179" i="4"/>
  <c r="D179" i="4"/>
  <c r="C179" i="4"/>
  <c r="B179" i="4"/>
  <c r="A179" i="4"/>
  <c r="F178" i="4"/>
  <c r="E178" i="4"/>
  <c r="D178" i="4"/>
  <c r="C178" i="4"/>
  <c r="B178" i="4"/>
  <c r="A178" i="4"/>
  <c r="F177" i="4"/>
  <c r="E177" i="4"/>
  <c r="D177" i="4"/>
  <c r="C177" i="4"/>
  <c r="B177" i="4"/>
  <c r="A177" i="4"/>
  <c r="F176" i="4"/>
  <c r="E176" i="4"/>
  <c r="D176" i="4"/>
  <c r="C176" i="4"/>
  <c r="B176" i="4"/>
  <c r="A176" i="4"/>
  <c r="F175" i="4"/>
  <c r="E175" i="4"/>
  <c r="D175" i="4"/>
  <c r="C175" i="4"/>
  <c r="B175" i="4"/>
  <c r="A175" i="4"/>
  <c r="F174" i="4"/>
  <c r="E174" i="4"/>
  <c r="D174" i="4"/>
  <c r="C174" i="4"/>
  <c r="B174" i="4"/>
  <c r="A174" i="4"/>
  <c r="F173" i="4"/>
  <c r="E173" i="4"/>
  <c r="D173" i="4"/>
  <c r="C173" i="4"/>
  <c r="B173" i="4"/>
  <c r="A173" i="4"/>
  <c r="F172" i="4"/>
  <c r="E172" i="4"/>
  <c r="D172" i="4"/>
  <c r="C172" i="4"/>
  <c r="B172" i="4"/>
  <c r="A172" i="4"/>
  <c r="F171" i="4"/>
  <c r="E171" i="4"/>
  <c r="D171" i="4"/>
  <c r="C171" i="4"/>
  <c r="B171" i="4"/>
  <c r="A171" i="4"/>
  <c r="F170" i="4"/>
  <c r="E170" i="4"/>
  <c r="D170" i="4"/>
  <c r="C170" i="4"/>
  <c r="B170" i="4"/>
  <c r="A170" i="4"/>
  <c r="F169" i="4"/>
  <c r="E169" i="4"/>
  <c r="D169" i="4"/>
  <c r="C169" i="4"/>
  <c r="B169" i="4"/>
  <c r="A169" i="4"/>
  <c r="F168" i="4"/>
  <c r="E168" i="4"/>
  <c r="D168" i="4"/>
  <c r="C168" i="4"/>
  <c r="B168" i="4"/>
  <c r="A168" i="4"/>
  <c r="F167" i="4"/>
  <c r="E167" i="4"/>
  <c r="D167" i="4"/>
  <c r="C167" i="4"/>
  <c r="B167" i="4"/>
  <c r="A167" i="4"/>
  <c r="F166" i="4"/>
  <c r="E166" i="4"/>
  <c r="D166" i="4"/>
  <c r="C166" i="4"/>
  <c r="B166" i="4"/>
  <c r="A166" i="4"/>
  <c r="F165" i="4"/>
  <c r="E165" i="4"/>
  <c r="D165" i="4"/>
  <c r="C165" i="4"/>
  <c r="B165" i="4"/>
  <c r="A165" i="4"/>
  <c r="F164" i="4"/>
  <c r="E164" i="4"/>
  <c r="D164" i="4"/>
  <c r="C164" i="4"/>
  <c r="B164" i="4"/>
  <c r="A164" i="4"/>
  <c r="F163" i="4"/>
  <c r="E163" i="4"/>
  <c r="D163" i="4"/>
  <c r="C163" i="4"/>
  <c r="B163" i="4"/>
  <c r="A163" i="4"/>
  <c r="F162" i="4"/>
  <c r="E162" i="4"/>
  <c r="D162" i="4"/>
  <c r="C162" i="4"/>
  <c r="B162" i="4"/>
  <c r="A162" i="4"/>
  <c r="F161" i="4"/>
  <c r="E161" i="4"/>
  <c r="D161" i="4"/>
  <c r="C161" i="4"/>
  <c r="B161" i="4"/>
  <c r="A161" i="4"/>
  <c r="F160" i="4"/>
  <c r="E160" i="4"/>
  <c r="D160" i="4"/>
  <c r="C160" i="4"/>
  <c r="B160" i="4"/>
  <c r="A160" i="4"/>
  <c r="F159" i="4"/>
  <c r="E159" i="4"/>
  <c r="D159" i="4"/>
  <c r="C159" i="4"/>
  <c r="B159" i="4"/>
  <c r="A159" i="4"/>
  <c r="F158" i="4"/>
  <c r="E158" i="4"/>
  <c r="D158" i="4"/>
  <c r="C158" i="4"/>
  <c r="B158" i="4"/>
  <c r="A158" i="4"/>
  <c r="F157" i="4"/>
  <c r="E157" i="4"/>
  <c r="D157" i="4"/>
  <c r="C157" i="4"/>
  <c r="B157" i="4"/>
  <c r="A157" i="4"/>
  <c r="F156" i="4"/>
  <c r="E156" i="4"/>
  <c r="D156" i="4"/>
  <c r="C156" i="4"/>
  <c r="B156" i="4"/>
  <c r="A156" i="4"/>
  <c r="F155" i="4"/>
  <c r="E155" i="4"/>
  <c r="D155" i="4"/>
  <c r="C155" i="4"/>
  <c r="B155" i="4"/>
  <c r="A155" i="4"/>
  <c r="F154" i="4"/>
  <c r="E154" i="4"/>
  <c r="D154" i="4"/>
  <c r="C154" i="4"/>
  <c r="B154" i="4"/>
  <c r="A154" i="4"/>
  <c r="F153" i="4"/>
  <c r="E153" i="4"/>
  <c r="D153" i="4"/>
  <c r="C153" i="4"/>
  <c r="B153" i="4"/>
  <c r="A153" i="4"/>
  <c r="F152" i="4"/>
  <c r="E152" i="4"/>
  <c r="D152" i="4"/>
  <c r="C152" i="4"/>
  <c r="B152" i="4"/>
  <c r="A152" i="4"/>
  <c r="F151" i="4"/>
  <c r="E151" i="4"/>
  <c r="D151" i="4"/>
  <c r="C151" i="4"/>
  <c r="B151" i="4"/>
  <c r="A151" i="4"/>
  <c r="F150" i="4"/>
  <c r="E150" i="4"/>
  <c r="D150" i="4"/>
  <c r="C150" i="4"/>
  <c r="B150" i="4"/>
  <c r="A150" i="4"/>
  <c r="F149" i="4"/>
  <c r="E149" i="4"/>
  <c r="D149" i="4"/>
  <c r="C149" i="4"/>
  <c r="B149" i="4"/>
  <c r="A149" i="4"/>
  <c r="F148" i="4"/>
  <c r="E148" i="4"/>
  <c r="D148" i="4"/>
  <c r="C148" i="4"/>
  <c r="B148" i="4"/>
  <c r="A148" i="4"/>
  <c r="F147" i="4"/>
  <c r="E147" i="4"/>
  <c r="D147" i="4"/>
  <c r="C147" i="4"/>
  <c r="B147" i="4"/>
  <c r="A147" i="4"/>
  <c r="F146" i="4"/>
  <c r="E146" i="4"/>
  <c r="D146" i="4"/>
  <c r="C146" i="4"/>
  <c r="B146" i="4"/>
  <c r="A146" i="4"/>
  <c r="F145" i="4"/>
  <c r="E145" i="4"/>
  <c r="D145" i="4"/>
  <c r="C145" i="4"/>
  <c r="B145" i="4"/>
  <c r="A145" i="4"/>
  <c r="F144" i="4"/>
  <c r="E144" i="4"/>
  <c r="D144" i="4"/>
  <c r="C144" i="4"/>
  <c r="B144" i="4"/>
  <c r="A144" i="4"/>
  <c r="F143" i="4"/>
  <c r="E143" i="4"/>
  <c r="D143" i="4"/>
  <c r="C143" i="4"/>
  <c r="B143" i="4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F139" i="4"/>
  <c r="E139" i="4"/>
  <c r="D139" i="4"/>
  <c r="C139" i="4"/>
  <c r="B139" i="4"/>
  <c r="A139" i="4"/>
  <c r="F138" i="4"/>
  <c r="E138" i="4"/>
  <c r="D138" i="4"/>
  <c r="C138" i="4"/>
  <c r="B138" i="4"/>
  <c r="A138" i="4"/>
  <c r="F137" i="4"/>
  <c r="E137" i="4"/>
  <c r="D137" i="4"/>
  <c r="C137" i="4"/>
  <c r="B137" i="4"/>
  <c r="A137" i="4"/>
  <c r="F136" i="4"/>
  <c r="E136" i="4"/>
  <c r="D136" i="4"/>
  <c r="C136" i="4"/>
  <c r="B136" i="4"/>
  <c r="A136" i="4"/>
  <c r="F135" i="4"/>
  <c r="E135" i="4"/>
  <c r="D135" i="4"/>
  <c r="C135" i="4"/>
  <c r="B135" i="4"/>
  <c r="A135" i="4"/>
  <c r="F134" i="4"/>
  <c r="E134" i="4"/>
  <c r="D134" i="4"/>
  <c r="C134" i="4"/>
  <c r="B134" i="4"/>
  <c r="A134" i="4"/>
  <c r="F133" i="4"/>
  <c r="E133" i="4"/>
  <c r="D133" i="4"/>
  <c r="C133" i="4"/>
  <c r="B133" i="4"/>
  <c r="A133" i="4"/>
  <c r="F132" i="4"/>
  <c r="E132" i="4"/>
  <c r="D132" i="4"/>
  <c r="C132" i="4"/>
  <c r="B132" i="4"/>
  <c r="A132" i="4"/>
  <c r="F131" i="4"/>
  <c r="E131" i="4"/>
  <c r="D131" i="4"/>
  <c r="C131" i="4"/>
  <c r="B131" i="4"/>
  <c r="A131" i="4"/>
  <c r="F130" i="4"/>
  <c r="E130" i="4"/>
  <c r="D130" i="4"/>
  <c r="C130" i="4"/>
  <c r="B130" i="4"/>
  <c r="A130" i="4"/>
  <c r="F129" i="4"/>
  <c r="E129" i="4"/>
  <c r="D129" i="4"/>
  <c r="C129" i="4"/>
  <c r="B129" i="4"/>
  <c r="A129" i="4"/>
  <c r="F128" i="4"/>
  <c r="E128" i="4"/>
  <c r="D128" i="4"/>
  <c r="C128" i="4"/>
  <c r="B128" i="4"/>
  <c r="A128" i="4"/>
  <c r="F127" i="4"/>
  <c r="E127" i="4"/>
  <c r="D127" i="4"/>
  <c r="C127" i="4"/>
  <c r="B127" i="4"/>
  <c r="A127" i="4"/>
  <c r="F126" i="4"/>
  <c r="E126" i="4"/>
  <c r="D126" i="4"/>
  <c r="C126" i="4"/>
  <c r="B126" i="4"/>
  <c r="A126" i="4"/>
  <c r="F125" i="4"/>
  <c r="E125" i="4"/>
  <c r="D125" i="4"/>
  <c r="C125" i="4"/>
  <c r="B125" i="4"/>
  <c r="A125" i="4"/>
  <c r="F124" i="4"/>
  <c r="E124" i="4"/>
  <c r="D124" i="4"/>
  <c r="C124" i="4"/>
  <c r="B124" i="4"/>
  <c r="A124" i="4"/>
  <c r="F123" i="4"/>
  <c r="E123" i="4"/>
  <c r="D123" i="4"/>
  <c r="C123" i="4"/>
  <c r="B123" i="4"/>
  <c r="A123" i="4"/>
  <c r="F122" i="4"/>
  <c r="E122" i="4"/>
  <c r="D122" i="4"/>
  <c r="C122" i="4"/>
  <c r="B122" i="4"/>
  <c r="A122" i="4"/>
  <c r="F121" i="4"/>
  <c r="E121" i="4"/>
  <c r="D121" i="4"/>
  <c r="C121" i="4"/>
  <c r="B121" i="4"/>
  <c r="A121" i="4"/>
  <c r="F120" i="4"/>
  <c r="E120" i="4"/>
  <c r="D120" i="4"/>
  <c r="C120" i="4"/>
  <c r="B120" i="4"/>
  <c r="A120" i="4"/>
  <c r="F119" i="4"/>
  <c r="E119" i="4"/>
  <c r="D119" i="4"/>
  <c r="C119" i="4"/>
  <c r="B119" i="4"/>
  <c r="A119" i="4"/>
  <c r="F118" i="4"/>
  <c r="E118" i="4"/>
  <c r="D118" i="4"/>
  <c r="C118" i="4"/>
  <c r="B118" i="4"/>
  <c r="A118" i="4"/>
  <c r="F117" i="4"/>
  <c r="E117" i="4"/>
  <c r="D117" i="4"/>
  <c r="C117" i="4"/>
  <c r="B117" i="4"/>
  <c r="A117" i="4"/>
  <c r="F116" i="4"/>
  <c r="E116" i="4"/>
  <c r="D116" i="4"/>
  <c r="C116" i="4"/>
  <c r="B116" i="4"/>
  <c r="A116" i="4"/>
  <c r="F115" i="4"/>
  <c r="E115" i="4"/>
  <c r="D115" i="4"/>
  <c r="C115" i="4"/>
  <c r="B115" i="4"/>
  <c r="A115" i="4"/>
  <c r="F114" i="4"/>
  <c r="E114" i="4"/>
  <c r="D114" i="4"/>
  <c r="C114" i="4"/>
  <c r="B114" i="4"/>
  <c r="A114" i="4"/>
  <c r="F113" i="4"/>
  <c r="E113" i="4"/>
  <c r="D113" i="4"/>
  <c r="C113" i="4"/>
  <c r="B113" i="4"/>
  <c r="A113" i="4"/>
  <c r="F112" i="4"/>
  <c r="E112" i="4"/>
  <c r="D112" i="4"/>
  <c r="C112" i="4"/>
  <c r="B112" i="4"/>
  <c r="A112" i="4"/>
  <c r="F111" i="4"/>
  <c r="E111" i="4"/>
  <c r="D111" i="4"/>
  <c r="C111" i="4"/>
  <c r="B111" i="4"/>
  <c r="A111" i="4"/>
  <c r="F110" i="4"/>
  <c r="E110" i="4"/>
  <c r="D110" i="4"/>
  <c r="C110" i="4"/>
  <c r="B110" i="4"/>
  <c r="A110" i="4"/>
  <c r="F109" i="4"/>
  <c r="E109" i="4"/>
  <c r="D109" i="4"/>
  <c r="C109" i="4"/>
  <c r="B109" i="4"/>
  <c r="A109" i="4"/>
  <c r="F108" i="4"/>
  <c r="E108" i="4"/>
  <c r="D108" i="4"/>
  <c r="C108" i="4"/>
  <c r="B108" i="4"/>
  <c r="A108" i="4"/>
  <c r="F107" i="4"/>
  <c r="E107" i="4"/>
  <c r="D107" i="4"/>
  <c r="C107" i="4"/>
  <c r="B107" i="4"/>
  <c r="A107" i="4"/>
  <c r="F106" i="4"/>
  <c r="E106" i="4"/>
  <c r="D106" i="4"/>
  <c r="C106" i="4"/>
  <c r="B106" i="4"/>
  <c r="A106" i="4"/>
  <c r="F105" i="4"/>
  <c r="E105" i="4"/>
  <c r="D105" i="4"/>
  <c r="C105" i="4"/>
  <c r="B105" i="4"/>
  <c r="A105" i="4"/>
  <c r="F104" i="4"/>
  <c r="E104" i="4"/>
  <c r="D104" i="4"/>
  <c r="C104" i="4"/>
  <c r="B104" i="4"/>
  <c r="A104" i="4"/>
  <c r="F103" i="4"/>
  <c r="E103" i="4"/>
  <c r="D103" i="4"/>
  <c r="C103" i="4"/>
  <c r="B103" i="4"/>
  <c r="A103" i="4"/>
  <c r="F102" i="4"/>
  <c r="E102" i="4"/>
  <c r="D102" i="4"/>
  <c r="C102" i="4"/>
  <c r="B102" i="4"/>
  <c r="A102" i="4"/>
  <c r="F101" i="4"/>
  <c r="E101" i="4"/>
  <c r="D101" i="4"/>
  <c r="C101" i="4"/>
  <c r="B101" i="4"/>
  <c r="A101" i="4"/>
  <c r="F100" i="4"/>
  <c r="E100" i="4"/>
  <c r="D100" i="4"/>
  <c r="C100" i="4"/>
  <c r="B100" i="4"/>
  <c r="A100" i="4"/>
  <c r="F99" i="4"/>
  <c r="E99" i="4"/>
  <c r="D99" i="4"/>
  <c r="C99" i="4"/>
  <c r="B99" i="4"/>
  <c r="A99" i="4"/>
  <c r="F98" i="4"/>
  <c r="E98" i="4"/>
  <c r="D98" i="4"/>
  <c r="C98" i="4"/>
  <c r="B98" i="4"/>
  <c r="A98" i="4"/>
  <c r="F97" i="4"/>
  <c r="E97" i="4"/>
  <c r="D97" i="4"/>
  <c r="C97" i="4"/>
  <c r="B97" i="4"/>
  <c r="A97" i="4"/>
  <c r="F96" i="4"/>
  <c r="E96" i="4"/>
  <c r="D96" i="4"/>
  <c r="C96" i="4"/>
  <c r="B96" i="4"/>
  <c r="A96" i="4"/>
  <c r="F95" i="4"/>
  <c r="E95" i="4"/>
  <c r="D95" i="4"/>
  <c r="C95" i="4"/>
  <c r="B95" i="4"/>
  <c r="A95" i="4"/>
  <c r="F94" i="4"/>
  <c r="E94" i="4"/>
  <c r="D94" i="4"/>
  <c r="C94" i="4"/>
  <c r="B94" i="4"/>
  <c r="A94" i="4"/>
  <c r="F93" i="4"/>
  <c r="E93" i="4"/>
  <c r="D93" i="4"/>
  <c r="C93" i="4"/>
  <c r="B93" i="4"/>
  <c r="A93" i="4"/>
  <c r="F92" i="4"/>
  <c r="E92" i="4"/>
  <c r="D92" i="4"/>
  <c r="C92" i="4"/>
  <c r="B92" i="4"/>
  <c r="A92" i="4"/>
  <c r="F91" i="4"/>
  <c r="E91" i="4"/>
  <c r="D91" i="4"/>
  <c r="C91" i="4"/>
  <c r="B91" i="4"/>
  <c r="A91" i="4"/>
  <c r="F90" i="4"/>
  <c r="E90" i="4"/>
  <c r="D90" i="4"/>
  <c r="C90" i="4"/>
  <c r="B90" i="4"/>
  <c r="A90" i="4"/>
  <c r="F89" i="4"/>
  <c r="E89" i="4"/>
  <c r="D89" i="4"/>
  <c r="C89" i="4"/>
  <c r="B89" i="4"/>
  <c r="A89" i="4"/>
  <c r="F88" i="4"/>
  <c r="E88" i="4"/>
  <c r="D88" i="4"/>
  <c r="C88" i="4"/>
  <c r="B88" i="4"/>
  <c r="A88" i="4"/>
  <c r="F87" i="4"/>
  <c r="E87" i="4"/>
  <c r="D87" i="4"/>
  <c r="C87" i="4"/>
  <c r="B87" i="4"/>
  <c r="A87" i="4"/>
  <c r="F86" i="4"/>
  <c r="E86" i="4"/>
  <c r="D86" i="4"/>
  <c r="C86" i="4"/>
  <c r="B86" i="4"/>
  <c r="A86" i="4"/>
  <c r="F85" i="4"/>
  <c r="E85" i="4"/>
  <c r="D85" i="4"/>
  <c r="C85" i="4"/>
  <c r="B85" i="4"/>
  <c r="A85" i="4"/>
  <c r="F84" i="4"/>
  <c r="E84" i="4"/>
  <c r="D84" i="4"/>
  <c r="C84" i="4"/>
  <c r="B84" i="4"/>
  <c r="A84" i="4"/>
  <c r="F83" i="4"/>
  <c r="E83" i="4"/>
  <c r="D83" i="4"/>
  <c r="C83" i="4"/>
  <c r="B83" i="4"/>
  <c r="A83" i="4"/>
  <c r="F82" i="4"/>
  <c r="E82" i="4"/>
  <c r="D82" i="4"/>
  <c r="C82" i="4"/>
  <c r="B82" i="4"/>
  <c r="A82" i="4"/>
  <c r="F81" i="4"/>
  <c r="E81" i="4"/>
  <c r="D81" i="4"/>
  <c r="C81" i="4"/>
  <c r="B81" i="4"/>
  <c r="A81" i="4"/>
  <c r="F80" i="4"/>
  <c r="E80" i="4"/>
  <c r="D80" i="4"/>
  <c r="C80" i="4"/>
  <c r="B80" i="4"/>
  <c r="A80" i="4"/>
  <c r="F79" i="4"/>
  <c r="E79" i="4"/>
  <c r="D79" i="4"/>
  <c r="C79" i="4"/>
  <c r="B79" i="4"/>
  <c r="A79" i="4"/>
  <c r="F78" i="4"/>
  <c r="E78" i="4"/>
  <c r="D78" i="4"/>
  <c r="C78" i="4"/>
  <c r="B78" i="4"/>
  <c r="A78" i="4"/>
  <c r="F77" i="4"/>
  <c r="E77" i="4"/>
  <c r="D77" i="4"/>
  <c r="C77" i="4"/>
  <c r="B77" i="4"/>
  <c r="A77" i="4"/>
  <c r="F76" i="4"/>
  <c r="E76" i="4"/>
  <c r="D76" i="4"/>
  <c r="C76" i="4"/>
  <c r="B76" i="4"/>
  <c r="A76" i="4"/>
  <c r="F75" i="4"/>
  <c r="E75" i="4"/>
  <c r="D75" i="4"/>
  <c r="C75" i="4"/>
  <c r="B75" i="4"/>
  <c r="A75" i="4"/>
  <c r="F74" i="4"/>
  <c r="E74" i="4"/>
  <c r="D74" i="4"/>
  <c r="C74" i="4"/>
  <c r="B74" i="4"/>
  <c r="A74" i="4"/>
  <c r="F73" i="4"/>
  <c r="E73" i="4"/>
  <c r="D73" i="4"/>
  <c r="C73" i="4"/>
  <c r="B73" i="4"/>
  <c r="A73" i="4"/>
  <c r="F72" i="4"/>
  <c r="E72" i="4"/>
  <c r="D72" i="4"/>
  <c r="C72" i="4"/>
  <c r="B72" i="4"/>
  <c r="A72" i="4"/>
  <c r="F71" i="4"/>
  <c r="E71" i="4"/>
  <c r="D71" i="4"/>
  <c r="C71" i="4"/>
  <c r="B71" i="4"/>
  <c r="A71" i="4"/>
  <c r="F70" i="4"/>
  <c r="E70" i="4"/>
  <c r="D70" i="4"/>
  <c r="C70" i="4"/>
  <c r="B70" i="4"/>
  <c r="A70" i="4"/>
  <c r="F69" i="4"/>
  <c r="E69" i="4"/>
  <c r="D69" i="4"/>
  <c r="C69" i="4"/>
  <c r="B69" i="4"/>
  <c r="A69" i="4"/>
  <c r="F68" i="4"/>
  <c r="E68" i="4"/>
  <c r="D68" i="4"/>
  <c r="C68" i="4"/>
  <c r="B68" i="4"/>
  <c r="A68" i="4"/>
  <c r="F67" i="4"/>
  <c r="E67" i="4"/>
  <c r="D67" i="4"/>
  <c r="C67" i="4"/>
  <c r="B67" i="4"/>
  <c r="A67" i="4"/>
  <c r="F66" i="4"/>
  <c r="E66" i="4"/>
  <c r="D66" i="4"/>
  <c r="C66" i="4"/>
  <c r="B66" i="4"/>
  <c r="A66" i="4"/>
  <c r="F65" i="4"/>
  <c r="E65" i="4"/>
  <c r="D65" i="4"/>
  <c r="C65" i="4"/>
  <c r="B65" i="4"/>
  <c r="A65" i="4"/>
  <c r="F64" i="4"/>
  <c r="E64" i="4"/>
  <c r="D64" i="4"/>
  <c r="C64" i="4"/>
  <c r="B64" i="4"/>
  <c r="A64" i="4"/>
  <c r="F63" i="4"/>
  <c r="E63" i="4"/>
  <c r="D63" i="4"/>
  <c r="C63" i="4"/>
  <c r="B63" i="4"/>
  <c r="A63" i="4"/>
  <c r="F62" i="4"/>
  <c r="E62" i="4"/>
  <c r="D62" i="4"/>
  <c r="C62" i="4"/>
  <c r="B62" i="4"/>
  <c r="A62" i="4"/>
  <c r="F61" i="4"/>
  <c r="E61" i="4"/>
  <c r="D61" i="4"/>
  <c r="C61" i="4"/>
  <c r="B61" i="4"/>
  <c r="A61" i="4"/>
  <c r="F60" i="4"/>
  <c r="E60" i="4"/>
  <c r="D60" i="4"/>
  <c r="C60" i="4"/>
  <c r="B60" i="4"/>
  <c r="A60" i="4"/>
  <c r="F59" i="4"/>
  <c r="E59" i="4"/>
  <c r="D59" i="4"/>
  <c r="C59" i="4"/>
  <c r="B59" i="4"/>
  <c r="A59" i="4"/>
  <c r="F58" i="4"/>
  <c r="E58" i="4"/>
  <c r="D58" i="4"/>
  <c r="C58" i="4"/>
  <c r="B58" i="4"/>
  <c r="A58" i="4"/>
  <c r="F57" i="4"/>
  <c r="E57" i="4"/>
  <c r="D57" i="4"/>
  <c r="C57" i="4"/>
  <c r="B57" i="4"/>
  <c r="A57" i="4"/>
  <c r="F56" i="4"/>
  <c r="E56" i="4"/>
  <c r="D56" i="4"/>
  <c r="C56" i="4"/>
  <c r="B56" i="4"/>
  <c r="A56" i="4"/>
  <c r="F55" i="4"/>
  <c r="E55" i="4"/>
  <c r="D55" i="4"/>
  <c r="C55" i="4"/>
  <c r="B55" i="4"/>
  <c r="A55" i="4"/>
  <c r="F54" i="4"/>
  <c r="E54" i="4"/>
  <c r="D54" i="4"/>
  <c r="C54" i="4"/>
  <c r="B54" i="4"/>
  <c r="A54" i="4"/>
  <c r="F53" i="4"/>
  <c r="E53" i="4"/>
  <c r="D53" i="4"/>
  <c r="C53" i="4"/>
  <c r="B53" i="4"/>
  <c r="A53" i="4"/>
  <c r="F52" i="4"/>
  <c r="E52" i="4"/>
  <c r="D52" i="4"/>
  <c r="C52" i="4"/>
  <c r="B52" i="4"/>
  <c r="A52" i="4"/>
  <c r="F51" i="4"/>
  <c r="E51" i="4"/>
  <c r="D51" i="4"/>
  <c r="C51" i="4"/>
  <c r="B51" i="4"/>
  <c r="A51" i="4"/>
  <c r="F50" i="4"/>
  <c r="E50" i="4"/>
  <c r="D50" i="4"/>
  <c r="C50" i="4"/>
  <c r="B50" i="4"/>
  <c r="A50" i="4"/>
  <c r="F49" i="4"/>
  <c r="E49" i="4"/>
  <c r="D49" i="4"/>
  <c r="C49" i="4"/>
  <c r="B49" i="4"/>
  <c r="A49" i="4"/>
  <c r="F48" i="4"/>
  <c r="E48" i="4"/>
  <c r="D48" i="4"/>
  <c r="C48" i="4"/>
  <c r="B48" i="4"/>
  <c r="A48" i="4"/>
  <c r="F47" i="4"/>
  <c r="E47" i="4"/>
  <c r="D47" i="4"/>
  <c r="C47" i="4"/>
  <c r="B47" i="4"/>
  <c r="A47" i="4"/>
  <c r="F46" i="4"/>
  <c r="E46" i="4"/>
  <c r="D46" i="4"/>
  <c r="C46" i="4"/>
  <c r="B46" i="4"/>
  <c r="A46" i="4"/>
  <c r="F45" i="4"/>
  <c r="E45" i="4"/>
  <c r="D45" i="4"/>
  <c r="C45" i="4"/>
  <c r="B45" i="4"/>
  <c r="A45" i="4"/>
  <c r="F44" i="4"/>
  <c r="E44" i="4"/>
  <c r="D44" i="4"/>
  <c r="C44" i="4"/>
  <c r="B44" i="4"/>
  <c r="A44" i="4"/>
  <c r="E43" i="4"/>
  <c r="D43" i="4"/>
  <c r="C43" i="4"/>
  <c r="B43" i="4"/>
  <c r="A43" i="4"/>
  <c r="E42" i="4"/>
  <c r="D42" i="4"/>
  <c r="C42" i="4"/>
  <c r="B42" i="4"/>
  <c r="A42" i="4"/>
  <c r="E41" i="4"/>
  <c r="D41" i="4"/>
  <c r="C41" i="4"/>
  <c r="B41" i="4"/>
  <c r="A41" i="4"/>
  <c r="E40" i="4"/>
  <c r="D40" i="4"/>
  <c r="C40" i="4"/>
  <c r="B40" i="4"/>
  <c r="A40" i="4"/>
  <c r="E39" i="4"/>
  <c r="D39" i="4"/>
  <c r="C39" i="4"/>
  <c r="B39" i="4"/>
  <c r="A39" i="4"/>
  <c r="E38" i="4"/>
  <c r="D38" i="4"/>
  <c r="C38" i="4"/>
  <c r="B38" i="4"/>
  <c r="A38" i="4"/>
  <c r="E37" i="4"/>
  <c r="D37" i="4"/>
  <c r="C37" i="4"/>
  <c r="B37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E30" i="4"/>
  <c r="D30" i="4"/>
  <c r="C30" i="4"/>
  <c r="B30" i="4"/>
  <c r="A30" i="4"/>
  <c r="E29" i="4"/>
  <c r="D29" i="4"/>
  <c r="C29" i="4"/>
  <c r="B29" i="4"/>
  <c r="A29" i="4"/>
  <c r="E28" i="4"/>
  <c r="D28" i="4"/>
  <c r="C28" i="4"/>
  <c r="B28" i="4"/>
  <c r="A28" i="4"/>
  <c r="E27" i="4"/>
  <c r="D27" i="4"/>
  <c r="C27" i="4"/>
  <c r="B27" i="4"/>
  <c r="A27" i="4"/>
  <c r="E26" i="4"/>
  <c r="D26" i="4"/>
  <c r="C26" i="4"/>
  <c r="B26" i="4"/>
  <c r="A26" i="4"/>
  <c r="E25" i="4"/>
  <c r="D25" i="4"/>
  <c r="C25" i="4"/>
  <c r="B25" i="4"/>
  <c r="A25" i="4"/>
  <c r="E24" i="4"/>
  <c r="D24" i="4"/>
  <c r="C24" i="4"/>
  <c r="B24" i="4"/>
  <c r="A24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20" i="4"/>
  <c r="D20" i="4"/>
  <c r="C20" i="4"/>
  <c r="B20" i="4"/>
  <c r="A20" i="4"/>
  <c r="E19" i="4"/>
  <c r="D19" i="4"/>
  <c r="C19" i="4"/>
  <c r="B19" i="4"/>
  <c r="A19" i="4"/>
  <c r="E18" i="4"/>
  <c r="D18" i="4"/>
  <c r="C18" i="4"/>
  <c r="B18" i="4"/>
  <c r="A18" i="4"/>
  <c r="E17" i="4"/>
  <c r="D17" i="4"/>
  <c r="C17" i="4"/>
  <c r="B17" i="4"/>
  <c r="A17" i="4"/>
  <c r="E16" i="4"/>
  <c r="D16" i="4"/>
  <c r="C16" i="4"/>
  <c r="B16" i="4"/>
  <c r="A16" i="4"/>
  <c r="E15" i="4"/>
  <c r="D15" i="4"/>
  <c r="C15" i="4"/>
  <c r="B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E9" i="4"/>
  <c r="D9" i="4"/>
  <c r="C9" i="4"/>
  <c r="B9" i="4"/>
  <c r="A9" i="4"/>
  <c r="E8" i="4"/>
  <c r="D8" i="4"/>
  <c r="C8" i="4"/>
  <c r="B8" i="4"/>
  <c r="A8" i="4"/>
  <c r="E7" i="4"/>
  <c r="D7" i="4"/>
  <c r="C7" i="4"/>
  <c r="B7" i="4"/>
  <c r="A7" i="4"/>
  <c r="E6" i="4"/>
  <c r="D6" i="4"/>
  <c r="C6" i="4"/>
  <c r="B6" i="4"/>
  <c r="A6" i="4"/>
  <c r="E5" i="4"/>
  <c r="D5" i="4"/>
  <c r="C5" i="4"/>
  <c r="B5" i="4"/>
  <c r="A5" i="4"/>
  <c r="E4" i="4"/>
  <c r="D4" i="4"/>
  <c r="C4" i="4"/>
  <c r="B4" i="4"/>
  <c r="A4" i="4"/>
  <c r="I24" i="3"/>
  <c r="H24" i="3"/>
  <c r="G24" i="3"/>
  <c r="F24" i="3"/>
  <c r="D24" i="3"/>
  <c r="C24" i="3"/>
  <c r="E24" i="3" s="1"/>
  <c r="B24" i="3"/>
  <c r="I23" i="3"/>
  <c r="H23" i="3"/>
  <c r="G23" i="3"/>
  <c r="F23" i="3"/>
  <c r="D23" i="3"/>
  <c r="C23" i="3"/>
  <c r="E23" i="3" s="1"/>
  <c r="B23" i="3"/>
  <c r="I22" i="3"/>
  <c r="H22" i="3"/>
  <c r="G22" i="3"/>
  <c r="F22" i="3"/>
  <c r="D22" i="3"/>
  <c r="C22" i="3"/>
  <c r="E22" i="3" s="1"/>
  <c r="B22" i="3"/>
  <c r="I21" i="3"/>
  <c r="H21" i="3"/>
  <c r="G21" i="3"/>
  <c r="F21" i="3"/>
  <c r="D21" i="3"/>
  <c r="C21" i="3"/>
  <c r="E21" i="3" s="1"/>
  <c r="B21" i="3"/>
  <c r="I20" i="3"/>
  <c r="H20" i="3"/>
  <c r="G20" i="3"/>
  <c r="F20" i="3"/>
  <c r="D20" i="3"/>
  <c r="C20" i="3"/>
  <c r="E20" i="3" s="1"/>
  <c r="B20" i="3"/>
  <c r="O19" i="3"/>
  <c r="P19" i="3" s="1"/>
  <c r="M19" i="3"/>
  <c r="L19" i="3"/>
  <c r="I19" i="3"/>
  <c r="H19" i="3"/>
  <c r="G19" i="3"/>
  <c r="F19" i="3"/>
  <c r="D19" i="3"/>
  <c r="C19" i="3"/>
  <c r="E19" i="3" s="1"/>
  <c r="B19" i="3"/>
  <c r="O18" i="3"/>
  <c r="P18" i="3" s="1"/>
  <c r="M18" i="3"/>
  <c r="L18" i="3"/>
  <c r="I18" i="3"/>
  <c r="H18" i="3"/>
  <c r="G18" i="3"/>
  <c r="F18" i="3"/>
  <c r="E18" i="3"/>
  <c r="D18" i="3"/>
  <c r="C18" i="3"/>
  <c r="B18" i="3"/>
  <c r="O17" i="3"/>
  <c r="P17" i="3" s="1"/>
  <c r="M17" i="3"/>
  <c r="L17" i="3"/>
  <c r="I17" i="3"/>
  <c r="H17" i="3"/>
  <c r="G17" i="3"/>
  <c r="F17" i="3"/>
  <c r="D17" i="3"/>
  <c r="C17" i="3"/>
  <c r="E17" i="3" s="1"/>
  <c r="B17" i="3"/>
  <c r="P16" i="3"/>
  <c r="O16" i="3"/>
  <c r="M16" i="3"/>
  <c r="L16" i="3"/>
  <c r="I16" i="3"/>
  <c r="H16" i="3"/>
  <c r="G16" i="3"/>
  <c r="F16" i="3"/>
  <c r="D16" i="3"/>
  <c r="C16" i="3"/>
  <c r="E16" i="3" s="1"/>
  <c r="B16" i="3"/>
  <c r="O15" i="3"/>
  <c r="P15" i="3" s="1"/>
  <c r="M15" i="3"/>
  <c r="L15" i="3"/>
  <c r="I15" i="3"/>
  <c r="H15" i="3"/>
  <c r="G15" i="3"/>
  <c r="F15" i="3"/>
  <c r="D15" i="3"/>
  <c r="C15" i="3"/>
  <c r="E15" i="3" s="1"/>
  <c r="B15" i="3"/>
  <c r="O14" i="3"/>
  <c r="P14" i="3" s="1"/>
  <c r="M14" i="3"/>
  <c r="L14" i="3"/>
  <c r="I14" i="3"/>
  <c r="H14" i="3"/>
  <c r="G14" i="3"/>
  <c r="F14" i="3"/>
  <c r="D14" i="3"/>
  <c r="C14" i="3"/>
  <c r="B14" i="3"/>
  <c r="E14" i="3" s="1"/>
  <c r="O13" i="3"/>
  <c r="P13" i="3" s="1"/>
  <c r="M13" i="3"/>
  <c r="L13" i="3"/>
  <c r="I13" i="3"/>
  <c r="H13" i="3"/>
  <c r="G13" i="3"/>
  <c r="F13" i="3"/>
  <c r="D13" i="3"/>
  <c r="C13" i="3"/>
  <c r="E13" i="3" s="1"/>
  <c r="B13" i="3"/>
  <c r="F9" i="3"/>
  <c r="E9" i="3"/>
  <c r="D9" i="3"/>
  <c r="C9" i="3"/>
  <c r="B9" i="3"/>
  <c r="A9" i="3"/>
  <c r="I5" i="3"/>
  <c r="H5" i="3"/>
  <c r="G5" i="3"/>
  <c r="F5" i="3"/>
  <c r="E5" i="3"/>
  <c r="D5" i="3"/>
  <c r="C5" i="3"/>
  <c r="B5" i="3"/>
  <c r="A5" i="3"/>
  <c r="T4" i="2"/>
  <c r="T5" i="2" s="1"/>
  <c r="F5" i="4" l="1"/>
  <c r="T6" i="2"/>
  <c r="F4" i="4"/>
  <c r="T7" i="2" l="1"/>
  <c r="F6" i="4"/>
  <c r="T8" i="2" l="1"/>
  <c r="F7" i="4"/>
  <c r="F8" i="4" l="1"/>
  <c r="T9" i="2"/>
  <c r="T10" i="2" l="1"/>
  <c r="F9" i="4"/>
  <c r="T11" i="2" l="1"/>
  <c r="F10" i="4"/>
  <c r="F11" i="4" l="1"/>
  <c r="T12" i="2"/>
  <c r="T13" i="2" l="1"/>
  <c r="F12" i="4"/>
  <c r="F13" i="4" l="1"/>
  <c r="T14" i="2"/>
  <c r="T15" i="2" l="1"/>
  <c r="F14" i="4"/>
  <c r="F15" i="4" l="1"/>
  <c r="T16" i="2"/>
  <c r="F16" i="4" l="1"/>
  <c r="T17" i="2"/>
  <c r="T18" i="2" l="1"/>
  <c r="F17" i="4"/>
  <c r="F18" i="4" l="1"/>
  <c r="T19" i="2"/>
  <c r="F19" i="4" l="1"/>
  <c r="T20" i="2"/>
  <c r="T21" i="2" l="1"/>
  <c r="F20" i="4"/>
  <c r="F21" i="4" l="1"/>
  <c r="T22" i="2"/>
  <c r="T23" i="2" l="1"/>
  <c r="F22" i="4"/>
  <c r="T24" i="2" l="1"/>
  <c r="F23" i="4"/>
  <c r="F24" i="4" l="1"/>
  <c r="T25" i="2"/>
  <c r="T26" i="2" l="1"/>
  <c r="F25" i="4"/>
  <c r="T27" i="2" l="1"/>
  <c r="F26" i="4"/>
  <c r="F27" i="4" l="1"/>
  <c r="T28" i="2"/>
  <c r="T29" i="2" l="1"/>
  <c r="F28" i="4"/>
  <c r="F29" i="4" l="1"/>
  <c r="T30" i="2"/>
  <c r="T31" i="2" l="1"/>
  <c r="F30" i="4"/>
  <c r="F31" i="4" l="1"/>
  <c r="T32" i="2"/>
  <c r="F32" i="4" l="1"/>
  <c r="T33" i="2"/>
  <c r="T34" i="2" l="1"/>
  <c r="F33" i="4"/>
  <c r="F34" i="4" l="1"/>
  <c r="T35" i="2"/>
  <c r="F35" i="4" l="1"/>
  <c r="T36" i="2"/>
  <c r="T37" i="2" l="1"/>
  <c r="F36" i="4"/>
  <c r="F37" i="4" l="1"/>
  <c r="T38" i="2"/>
  <c r="T39" i="2" l="1"/>
  <c r="F38" i="4"/>
  <c r="T40" i="2" l="1"/>
  <c r="F39" i="4"/>
  <c r="F40" i="4" l="1"/>
  <c r="T41" i="2"/>
  <c r="T42" i="2" l="1"/>
  <c r="F41" i="4"/>
  <c r="T43" i="2" l="1"/>
  <c r="F43" i="4" s="1"/>
  <c r="F42" i="4"/>
</calcChain>
</file>

<file path=xl/sharedStrings.xml><?xml version="1.0" encoding="utf-8"?>
<sst xmlns="http://schemas.openxmlformats.org/spreadsheetml/2006/main" count="445" uniqueCount="207">
  <si>
    <t>📖  HOW TO USE THIS TRADING JOURNAL TEMPLATE</t>
  </si>
  <si>
    <t>Free template by Treydly  •  treydly.com  •  For the full automated version, visit our website</t>
  </si>
  <si>
    <t xml:space="preserve">  STEP 1 — LOG YOUR TRADES</t>
  </si>
  <si>
    <t>Open the  📋 Trade Log  tab</t>
  </si>
  <si>
    <t>Go to the Trade Log sheet and fill in one row per trade.</t>
  </si>
  <si>
    <t>Required fields</t>
  </si>
  <si>
    <t>Date, Symbol, Direction (Long/Short), Entry Price, Exit Price, Net P&amp;L are the minimum.</t>
  </si>
  <si>
    <t>Use drop-downs</t>
  </si>
  <si>
    <t>The Direction and Result columns have built-in drop-down lists for easy entry.</t>
  </si>
  <si>
    <t>Net P&amp;L formula</t>
  </si>
  <si>
    <t>Column P (Net P&amp;L) = Profit + Commission + Swap. Fill these separately for accuracy.</t>
  </si>
  <si>
    <t>Cumulative P&amp;L</t>
  </si>
  <si>
    <t>Column T auto-calculates your running balance — do not edit it.</t>
  </si>
  <si>
    <t xml:space="preserve">  STEP 2 — REVIEW YOUR DASHBOARD</t>
  </si>
  <si>
    <t>Open the  📊 Dashboard  tab</t>
  </si>
  <si>
    <t>All KPIs and breakdowns update automatically as you add trades.</t>
  </si>
  <si>
    <t>Win Rate</t>
  </si>
  <si>
    <t>Calculated as: Wins ÷ Total Trades × 100.</t>
  </si>
  <si>
    <t>Profit Factor</t>
  </si>
  <si>
    <t>Gross profit ÷ Gross loss. Above 1.5 is solid; above 2.0 is excellent.</t>
  </si>
  <si>
    <t>Expectancy</t>
  </si>
  <si>
    <t>Average amount you make per trade. Positive = edge. Negative = no edge.</t>
  </si>
  <si>
    <t>Monthly Breakdown</t>
  </si>
  <si>
    <t>Scroll down in the Dashboard to see month-by-month performance.</t>
  </si>
  <si>
    <t xml:space="preserve">  STEP 3 — TRACK YOUR EQUITY CURVE</t>
  </si>
  <si>
    <t>Open the  📈 Equity Curve  tab</t>
  </si>
  <si>
    <t>A live chart of your cumulative P&amp;L updates as you log trades.</t>
  </si>
  <si>
    <t>What to look for</t>
  </si>
  <si>
    <t>A smooth upward slope = consistent edge. Jagged/flat = refine your strategy.</t>
  </si>
  <si>
    <t xml:space="preserve">  TIPS FOR BEST RESULTS</t>
  </si>
  <si>
    <t>Log every trade</t>
  </si>
  <si>
    <t>Discipline in logging = discipline in trading. Miss none.</t>
  </si>
  <si>
    <t>Fill in Notes + Emotion</t>
  </si>
  <si>
    <t>These help you identify psychological patterns (FOMO, revenge trading, etc.)</t>
  </si>
  <si>
    <t>Review weekly</t>
  </si>
  <si>
    <t>Set 15 minutes every Sunday to review your dashboard KPIs.</t>
  </si>
  <si>
    <t>Don't edit formulas</t>
  </si>
  <si>
    <t>Columns T (Cum. P&amp;L) in Trade Log and all Dashboard cells use auto formulas.</t>
  </si>
  <si>
    <t>Upgrade to Treydly</t>
  </si>
  <si>
    <t>treydly.com — automatic MT5/cTrader import, AI insights, psychology tracking + more.</t>
  </si>
  <si>
    <t>📊  TRADING JOURNAL  —  Free Template by Treydly</t>
  </si>
  <si>
    <t>#</t>
  </si>
  <si>
    <t>Date</t>
  </si>
  <si>
    <t>Symbol</t>
  </si>
  <si>
    <t>Direction</t>
  </si>
  <si>
    <t>Entry Time</t>
  </si>
  <si>
    <t>Exit Time</t>
  </si>
  <si>
    <t>Strategy</t>
  </si>
  <si>
    <t>Entry $</t>
  </si>
  <si>
    <t>Exit $</t>
  </si>
  <si>
    <t>Stop Loss</t>
  </si>
  <si>
    <t>Take Profit</t>
  </si>
  <si>
    <t>Lots</t>
  </si>
  <si>
    <t>Profit $</t>
  </si>
  <si>
    <t>Commission</t>
  </si>
  <si>
    <t>Swap</t>
  </si>
  <si>
    <t>Net P&amp;L $</t>
  </si>
  <si>
    <t>R:R</t>
  </si>
  <si>
    <t>Result</t>
  </si>
  <si>
    <t>Win/Loss</t>
  </si>
  <si>
    <t>Cum. P&amp;L</t>
  </si>
  <si>
    <t>Notes</t>
  </si>
  <si>
    <t>Emotion</t>
  </si>
  <si>
    <t>GBPUSD</t>
  </si>
  <si>
    <t>Long</t>
  </si>
  <si>
    <t>10:15</t>
  </si>
  <si>
    <t>13:43</t>
  </si>
  <si>
    <t>News Fade</t>
  </si>
  <si>
    <t>Loss</t>
  </si>
  <si>
    <t>Revenge trade — should have waited for confirmation</t>
  </si>
  <si>
    <t>Calm</t>
  </si>
  <si>
    <t>EURUSD</t>
  </si>
  <si>
    <t>13:15</t>
  </si>
  <si>
    <t>15:29</t>
  </si>
  <si>
    <t>Patient entry, let trade play out fully</t>
  </si>
  <si>
    <t>Impatient</t>
  </si>
  <si>
    <t>US30</t>
  </si>
  <si>
    <t>12:30</t>
  </si>
  <si>
    <t>15:24</t>
  </si>
  <si>
    <t>Breakout</t>
  </si>
  <si>
    <t>Followed HTF trend, good entry on pullback</t>
  </si>
  <si>
    <t>FOMO</t>
  </si>
  <si>
    <t>10:30</t>
  </si>
  <si>
    <t>11:10</t>
  </si>
  <si>
    <t>Win</t>
  </si>
  <si>
    <t>Clean breakout above resistance, waited for retest</t>
  </si>
  <si>
    <t>Confident</t>
  </si>
  <si>
    <t>16:15</t>
  </si>
  <si>
    <t>18:51</t>
  </si>
  <si>
    <t>12:45</t>
  </si>
  <si>
    <t>14:13</t>
  </si>
  <si>
    <t>Trend Following</t>
  </si>
  <si>
    <t>Focused</t>
  </si>
  <si>
    <t>USDJPY</t>
  </si>
  <si>
    <t>Short</t>
  </si>
  <si>
    <t>15:30</t>
  </si>
  <si>
    <t>19:01</t>
  </si>
  <si>
    <t>Nervous</t>
  </si>
  <si>
    <t>13:00</t>
  </si>
  <si>
    <t>14:58</t>
  </si>
  <si>
    <t>Entered on OB retest, TP hit within 2h</t>
  </si>
  <si>
    <t>08:30</t>
  </si>
  <si>
    <t>10:41</t>
  </si>
  <si>
    <t>Mean Reversion</t>
  </si>
  <si>
    <t>Moved SL to BE after +1R, locked in breakeven</t>
  </si>
  <si>
    <t>17:14</t>
  </si>
  <si>
    <t>10:00</t>
  </si>
  <si>
    <t>11:21</t>
  </si>
  <si>
    <t>News spike entry, managed risk well</t>
  </si>
  <si>
    <t>09:30</t>
  </si>
  <si>
    <t>12:05</t>
  </si>
  <si>
    <t>GBPJPY</t>
  </si>
  <si>
    <t>08:15</t>
  </si>
  <si>
    <t>09:32</t>
  </si>
  <si>
    <t>ICT Order Block</t>
  </si>
  <si>
    <t>Over-leveraged, lesson learned</t>
  </si>
  <si>
    <t>Disciplined</t>
  </si>
  <si>
    <t>15:15</t>
  </si>
  <si>
    <t>16:46</t>
  </si>
  <si>
    <t>XAUUSD</t>
  </si>
  <si>
    <t>14:50</t>
  </si>
  <si>
    <t>Supply zone rejection, textbook short</t>
  </si>
  <si>
    <t>11:23</t>
  </si>
  <si>
    <t>09:17</t>
  </si>
  <si>
    <t>11:45</t>
  </si>
  <si>
    <t>15:03</t>
  </si>
  <si>
    <t>Support/Resistance</t>
  </si>
  <si>
    <t>14:15</t>
  </si>
  <si>
    <t>14:49</t>
  </si>
  <si>
    <t>Chopped out twice before final entry worked</t>
  </si>
  <si>
    <t>16:30</t>
  </si>
  <si>
    <t>17:56</t>
  </si>
  <si>
    <t>Supply &amp; Demand</t>
  </si>
  <si>
    <t>16:00</t>
  </si>
  <si>
    <t>16:38</t>
  </si>
  <si>
    <t>19:10</t>
  </si>
  <si>
    <t>NAS100</t>
  </si>
  <si>
    <t>13:09</t>
  </si>
  <si>
    <t>15:45</t>
  </si>
  <si>
    <t>18:28</t>
  </si>
  <si>
    <t>12:00</t>
  </si>
  <si>
    <t>13:51</t>
  </si>
  <si>
    <t>14:05</t>
  </si>
  <si>
    <t>14:04</t>
  </si>
  <si>
    <t>13:30</t>
  </si>
  <si>
    <t>13:57</t>
  </si>
  <si>
    <t>19:39</t>
  </si>
  <si>
    <t>11:33</t>
  </si>
  <si>
    <t>AUDUSD</t>
  </si>
  <si>
    <t>17:23</t>
  </si>
  <si>
    <t>14:00</t>
  </si>
  <si>
    <t>16:16</t>
  </si>
  <si>
    <t>16:42</t>
  </si>
  <si>
    <t>13:45</t>
  </si>
  <si>
    <t>14:45</t>
  </si>
  <si>
    <t>11:15</t>
  </si>
  <si>
    <t>12:44</t>
  </si>
  <si>
    <t>14:12</t>
  </si>
  <si>
    <t>15:39</t>
  </si>
  <si>
    <t>07:45</t>
  </si>
  <si>
    <t>10:36</t>
  </si>
  <si>
    <t>16:04</t>
  </si>
  <si>
    <t>📊  PERFORMANCE DASHBOARD  —  Auto-Calculated from Trade Log</t>
  </si>
  <si>
    <t>All metrics update automatically when you add trades to the 📋 Trade Log sheet</t>
  </si>
  <si>
    <t>Total Trades</t>
  </si>
  <si>
    <t>Net Profit $</t>
  </si>
  <si>
    <t>Total Wins</t>
  </si>
  <si>
    <t>Total Losses</t>
  </si>
  <si>
    <t>Avg Win $</t>
  </si>
  <si>
    <t>Avg Loss $</t>
  </si>
  <si>
    <t>Best Trade $</t>
  </si>
  <si>
    <t>Worst Trade $</t>
  </si>
  <si>
    <t>Expectancy $</t>
  </si>
  <si>
    <t>Avg R:R</t>
  </si>
  <si>
    <t>Total Commission $</t>
  </si>
  <si>
    <t>BE Trades</t>
  </si>
  <si>
    <t>Avg Trade Duration</t>
  </si>
  <si>
    <t xml:space="preserve">  📅  Monthly Performance Breakdown</t>
  </si>
  <si>
    <t xml:space="preserve">  🎯  Win Rate by Strategy</t>
  </si>
  <si>
    <t>Month</t>
  </si>
  <si>
    <t>Trades</t>
  </si>
  <si>
    <t>Wins</t>
  </si>
  <si>
    <t>Losses</t>
  </si>
  <si>
    <t>Win Rate %</t>
  </si>
  <si>
    <t>Gross P&amp;L</t>
  </si>
  <si>
    <t>Net P&amp;L</t>
  </si>
  <si>
    <t>Best</t>
  </si>
  <si>
    <t>Worst</t>
  </si>
  <si>
    <t>Total P&amp;L</t>
  </si>
  <si>
    <t>Avg P&amp;L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</si>
  <si>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</si>
  <si>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</si>
  <si>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</si>
  <si>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</si>
  <si>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</si>
  <si>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</si>
  <si>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</si>
  <si>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</si>
  <si>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</si>
  <si>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</si>
  <si>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</si>
  <si>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</si>
  <si>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📈  EQUITY CURVE  —  Cumulative P&amp;L Over Time</t>
  </si>
  <si>
    <t>Pulling data live from 📋 Trade Log — add trades there and this chart updates automatically</t>
  </si>
  <si>
    <t>Trade #</t>
  </si>
  <si>
    <t>Cumulative P&amp;L $</t>
  </si>
  <si>
    <t>Track every trade • Measure your edge • Grow consistently  |  www.treydly.com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</si>
</sst>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dd\-mmm\-yyyy"/>
    <numFmt numFmtId="166" formatCode="#,##0.00000"/>
    <numFmt numFmtId="167" formatCode="0.0"/>
    <numFmt numFmtId="168" formatCode="0.0&quot;%&quot;"/>
    <numFmt numFmtId="169" formatCode="dd\-mmm\-yy"/>
  </numFmts>
  <fonts count="15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0"/>
      <color rgb="FF94A3B8"/>
      <name val="Calibri"/>
    </font>
    <font>
      <b/>
      <sz val="10"/>
      <color rgb="FFFFFFFF"/>
      <name val="Calibri"/>
    </font>
    <font>
      <sz val="10"/>
      <color rgb="FF1E293B"/>
      <name val="Calibri"/>
    </font>
    <font>
      <sz val="10"/>
      <color rgb="FFEF4444"/>
      <name val="Calibri"/>
    </font>
    <font>
      <b/>
      <sz val="10"/>
      <color rgb="FF991B1B"/>
      <name val="Calibri"/>
    </font>
    <font>
      <sz val="10"/>
      <color rgb="FF22C55E"/>
      <name val="Calibri"/>
    </font>
    <font>
      <b/>
      <sz val="10"/>
      <color rgb="FF166534"/>
      <name val="Calibri"/>
    </font>
    <font>
      <b/>
      <sz val="9"/>
      <color rgb="FF94A3B8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sz val="10"/>
      <name val="Calibri"/>
    </font>
    <font>
      <b/>
      <sz val="10"/>
      <color rgb="FF1E293B"/>
      <name val="Calibri"/>
    </font>
    <font>
      <sz val="10"/>
      <color rgb="FF475569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1E293B"/>
      </patternFill>
    </fill>
    <fill>
      <patternFill patternType="solid">
        <fgColor rgb="FF6366F1"/>
      </patternFill>
    </fill>
    <fill>
      <patternFill patternType="solid">
        <fgColor rgb="FFF8FAFC"/>
      </patternFill>
    </fill>
    <fill>
      <patternFill patternType="solid">
        <fgColor rgb="FFFEE2E2"/>
      </patternFill>
    </fill>
    <fill>
      <patternFill patternType="solid">
        <fgColor rgb="FFFFFFFF"/>
      </patternFill>
    </fill>
    <fill>
      <patternFill patternType="solid">
        <fgColor rgb="FFDCFCE7"/>
      </patternFill>
    </fill>
  </fills>
  <borders count="4">
    <border>
      <left/>
      <right/>
      <top/>
      <bottom/>
      <diagonal/>
    </border>
    <border>
      <left style="thin">
        <color rgb="FF4F46E5"/>
      </left>
      <right style="thin">
        <color rgb="FF4F46E5"/>
      </right>
      <top style="thin">
        <color rgb="FF4F46E5"/>
      </top>
      <bottom style="thin">
        <color rgb="FF4F46E5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334155"/>
      </left>
      <right style="thin">
        <color rgb="FF334155"/>
      </right>
      <top style="thin">
        <color rgb="FF334155"/>
      </top>
      <bottom style="thin">
        <color rgb="FF334155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3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165" fontId="4" fillId="7" borderId="2" xfId="0" applyNumberFormat="1" applyFont="1" applyFill="1" applyBorder="1" applyAlignment="1">
      <alignment horizontal="center" vertical="center"/>
    </xf>
    <xf numFmtId="166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4" fontId="7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center" vertical="center"/>
    </xf>
    <xf numFmtId="4" fontId="8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3" fontId="10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168" fontId="10" fillId="3" borderId="3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center" vertical="center"/>
    </xf>
    <xf numFmtId="3" fontId="12" fillId="5" borderId="2" xfId="0" applyNumberFormat="1" applyFont="1" applyFill="1" applyBorder="1" applyAlignment="1">
      <alignment horizontal="center" vertical="center"/>
    </xf>
    <xf numFmtId="168" fontId="12" fillId="5" borderId="2" xfId="0" applyNumberFormat="1" applyFont="1" applyFill="1" applyBorder="1" applyAlignment="1">
      <alignment horizontal="center" vertical="center"/>
    </xf>
    <xf numFmtId="4" fontId="12" fillId="5" borderId="2" xfId="0" applyNumberFormat="1" applyFont="1" applyFill="1" applyBorder="1" applyAlignment="1">
      <alignment horizontal="center" vertical="center"/>
    </xf>
    <xf numFmtId="49" fontId="12" fillId="7" borderId="2" xfId="0" applyNumberFormat="1" applyFont="1" applyFill="1" applyBorder="1" applyAlignment="1">
      <alignment horizontal="center" vertical="center"/>
    </xf>
    <xf numFmtId="3" fontId="12" fillId="7" borderId="2" xfId="0" applyNumberFormat="1" applyFont="1" applyFill="1" applyBorder="1" applyAlignment="1">
      <alignment horizontal="center" vertical="center"/>
    </xf>
    <xf numFmtId="168" fontId="12" fillId="7" borderId="2" xfId="0" applyNumberFormat="1" applyFont="1" applyFill="1" applyBorder="1" applyAlignment="1">
      <alignment horizontal="center" vertical="center"/>
    </xf>
    <xf numFmtId="4" fontId="12" fillId="7" borderId="2" xfId="0" applyNumberFormat="1" applyFont="1" applyFill="1" applyBorder="1" applyAlignment="1">
      <alignment horizontal="center" vertical="center"/>
    </xf>
    <xf numFmtId="169" fontId="12" fillId="7" borderId="2" xfId="0" applyNumberFormat="1" applyFont="1" applyFill="1" applyBorder="1" applyAlignment="1">
      <alignment horizontal="center" vertical="center"/>
    </xf>
    <xf numFmtId="169" fontId="12" fillId="5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1" fillId="4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b/>
        <color rgb="FFEF4444"/>
        <name val="Calibri"/>
      </font>
      <fill>
        <patternFill patternType="solid">
          <fgColor rgb="FFFEE2E2"/>
        </patternFill>
      </fill>
    </dxf>
    <dxf>
      <font>
        <b/>
        <color rgb="FF22C55E"/>
        <name val="Calibri"/>
      </font>
      <fill>
        <patternFill patternType="solid">
          <fgColor rgb="FFDCFC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Cumulative P&amp;L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'📈 Equity Curve'!$F$3</c:f>
              <c:strCache>
                <c:ptCount val="1"/>
                <c:pt idx="0">
                  <c:v>Cumulative P&amp;L $</c:v>
                </c:pt>
              </c:strCache>
            </c:strRef>
          </c:tx>
          <c:spPr>
            <a:ln w="20000">
              <a:solidFill>
                <a:srgbClr val="6366F1"/>
              </a:solidFill>
              <a:prstDash val="solid"/>
            </a:ln>
          </c:spPr>
          <c:marker>
            <c:symbol val="none"/>
          </c:marker>
          <c:cat>
            <c:strRef>
              <c:f>'📈 Equity Curve'!$A$4:$A$203</c:f>
              <c:strCach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strCache>
            </c:strRef>
          </c:cat>
          <c:val>
            <c:numRef>
              <c:f>'📈 Equity Curve'!$F$4:$F$203</c:f>
              <c:numCache>
                <c:formatCode>#,##0.00</c:formatCode>
                <c:ptCount val="200"/>
                <c:pt idx="0">
                  <c:v>-21.05</c:v>
                </c:pt>
                <c:pt idx="1">
                  <c:v>-52.8</c:v>
                </c:pt>
                <c:pt idx="2">
                  <c:v>-58.209999999999994</c:v>
                </c:pt>
                <c:pt idx="3">
                  <c:v>-51.739999999999995</c:v>
                </c:pt>
                <c:pt idx="4">
                  <c:v>-25.379999999999995</c:v>
                </c:pt>
                <c:pt idx="5">
                  <c:v>-29.209999999999994</c:v>
                </c:pt>
                <c:pt idx="6">
                  <c:v>-105.91</c:v>
                </c:pt>
                <c:pt idx="7">
                  <c:v>54.72</c:v>
                </c:pt>
                <c:pt idx="8">
                  <c:v>36.47</c:v>
                </c:pt>
                <c:pt idx="9">
                  <c:v>7.02</c:v>
                </c:pt>
                <c:pt idx="10">
                  <c:v>62.709999999999994</c:v>
                </c:pt>
                <c:pt idx="11">
                  <c:v>385.82</c:v>
                </c:pt>
                <c:pt idx="12">
                  <c:v>289.07</c:v>
                </c:pt>
                <c:pt idx="13">
                  <c:v>257.12</c:v>
                </c:pt>
                <c:pt idx="14">
                  <c:v>300.32</c:v>
                </c:pt>
                <c:pt idx="15">
                  <c:v>363.51</c:v>
                </c:pt>
                <c:pt idx="16">
                  <c:v>392.73</c:v>
                </c:pt>
                <c:pt idx="17">
                  <c:v>372.75</c:v>
                </c:pt>
                <c:pt idx="18">
                  <c:v>525.70000000000005</c:v>
                </c:pt>
                <c:pt idx="19">
                  <c:v>530.46</c:v>
                </c:pt>
                <c:pt idx="20">
                  <c:v>532.20000000000005</c:v>
                </c:pt>
                <c:pt idx="21">
                  <c:v>514.6</c:v>
                </c:pt>
                <c:pt idx="22">
                  <c:v>515.22</c:v>
                </c:pt>
                <c:pt idx="23">
                  <c:v>497.87</c:v>
                </c:pt>
                <c:pt idx="24">
                  <c:v>451.95</c:v>
                </c:pt>
                <c:pt idx="25">
                  <c:v>448.17</c:v>
                </c:pt>
                <c:pt idx="26">
                  <c:v>393.27000000000004</c:v>
                </c:pt>
                <c:pt idx="27">
                  <c:v>450.52000000000004</c:v>
                </c:pt>
                <c:pt idx="28">
                  <c:v>556.91000000000008</c:v>
                </c:pt>
                <c:pt idx="29">
                  <c:v>565.93000000000006</c:v>
                </c:pt>
                <c:pt idx="30">
                  <c:v>589.5100000000001</c:v>
                </c:pt>
                <c:pt idx="31">
                  <c:v>573.17000000000007</c:v>
                </c:pt>
                <c:pt idx="32">
                  <c:v>569.7700000000001</c:v>
                </c:pt>
                <c:pt idx="33">
                  <c:v>714.2600000000001</c:v>
                </c:pt>
                <c:pt idx="34">
                  <c:v>771.41000000000008</c:v>
                </c:pt>
                <c:pt idx="35">
                  <c:v>654.16000000000008</c:v>
                </c:pt>
                <c:pt idx="36">
                  <c:v>585.78000000000009</c:v>
                </c:pt>
                <c:pt idx="37">
                  <c:v>748.73</c:v>
                </c:pt>
                <c:pt idx="38">
                  <c:v>920.03</c:v>
                </c:pt>
                <c:pt idx="39">
                  <c:v>906.94999999999993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3B-484A-B64F-0DFDF6D25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Trade #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Profit ($)</a:t>
                </a:r>
              </a:p>
            </c:rich>
          </c:tx>
          <c:overlay val="1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0</xdr:rowOff>
    </xdr:from>
    <xdr:ext cx="8640000" cy="50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9E0B"/>
  </sheetPr>
  <dimension ref="A1:C28"/>
  <sheetViews>
    <sheetView showGridLines="0" tabSelected="1" topLeftCell="A4" workbookViewId="0">
      <selection activeCell="F10" sqref="F10"/>
    </sheetView>
  </sheetViews>
  <sheetFormatPr defaultRowHeight="14.5" x14ac:dyDescent="0.35"/>
  <cols>
    <col min="1" max="1" width="2" customWidth="1"/>
    <col min="2" max="2" width="24" customWidth="1"/>
    <col min="3" max="3" width="60" customWidth="1"/>
  </cols>
  <sheetData>
    <row r="1" spans="1:3" ht="48" customHeight="1" x14ac:dyDescent="0.35">
      <c r="A1" s="45" t="s">
        <v>0</v>
      </c>
      <c r="B1" s="46"/>
      <c r="C1" s="46"/>
    </row>
    <row r="2" spans="1:3" ht="20" customHeight="1" x14ac:dyDescent="0.35">
      <c r="A2" s="48" t="s">
        <v>1</v>
      </c>
      <c r="B2" s="46"/>
      <c r="C2" s="46"/>
    </row>
    <row r="4" spans="1:3" ht="22" customHeight="1" x14ac:dyDescent="0.35"/>
    <row r="5" spans="1:3" ht="22" customHeight="1" x14ac:dyDescent="0.35">
      <c r="B5" s="47" t="s">
        <v>2</v>
      </c>
      <c r="C5" s="46"/>
    </row>
    <row r="6" spans="1:3" ht="22" customHeight="1" x14ac:dyDescent="0.35">
      <c r="B6" s="1" t="s">
        <v>3</v>
      </c>
      <c r="C6" s="2" t="s">
        <v>4</v>
      </c>
    </row>
    <row r="7" spans="1:3" ht="22" customHeight="1" x14ac:dyDescent="0.35">
      <c r="B7" s="3" t="s">
        <v>5</v>
      </c>
      <c r="C7" s="4" t="s">
        <v>6</v>
      </c>
    </row>
    <row r="8" spans="1:3" ht="22" customHeight="1" x14ac:dyDescent="0.35">
      <c r="B8" s="1" t="s">
        <v>7</v>
      </c>
      <c r="C8" s="2" t="s">
        <v>8</v>
      </c>
    </row>
    <row r="9" spans="1:3" ht="22" customHeight="1" x14ac:dyDescent="0.35">
      <c r="B9" s="3" t="s">
        <v>9</v>
      </c>
      <c r="C9" s="4" t="s">
        <v>10</v>
      </c>
    </row>
    <row r="10" spans="1:3" ht="22" customHeight="1" x14ac:dyDescent="0.35">
      <c r="B10" s="1" t="s">
        <v>11</v>
      </c>
      <c r="C10" s="2" t="s">
        <v>12</v>
      </c>
    </row>
    <row r="11" spans="1:3" ht="22" customHeight="1" x14ac:dyDescent="0.35"/>
    <row r="12" spans="1:3" ht="22" customHeight="1" x14ac:dyDescent="0.35">
      <c r="B12" s="47" t="s">
        <v>13</v>
      </c>
      <c r="C12" s="46"/>
    </row>
    <row r="13" spans="1:3" ht="22" customHeight="1" x14ac:dyDescent="0.35">
      <c r="B13" s="3" t="s">
        <v>14</v>
      </c>
      <c r="C13" s="4" t="s">
        <v>15</v>
      </c>
    </row>
    <row r="14" spans="1:3" ht="22" customHeight="1" x14ac:dyDescent="0.35">
      <c r="B14" s="1" t="s">
        <v>16</v>
      </c>
      <c r="C14" s="2" t="s">
        <v>17</v>
      </c>
    </row>
    <row r="15" spans="1:3" ht="22" customHeight="1" x14ac:dyDescent="0.35">
      <c r="B15" s="3" t="s">
        <v>18</v>
      </c>
      <c r="C15" s="4" t="s">
        <v>19</v>
      </c>
    </row>
    <row r="16" spans="1:3" ht="22" customHeight="1" x14ac:dyDescent="0.35">
      <c r="B16" s="1" t="s">
        <v>20</v>
      </c>
      <c r="C16" s="2" t="s">
        <v>21</v>
      </c>
    </row>
    <row r="17" spans="2:3" ht="22" customHeight="1" x14ac:dyDescent="0.35">
      <c r="B17" s="3" t="s">
        <v>22</v>
      </c>
      <c r="C17" s="4" t="s">
        <v>23</v>
      </c>
    </row>
    <row r="18" spans="2:3" ht="22" customHeight="1" x14ac:dyDescent="0.35"/>
    <row r="19" spans="2:3" ht="22" customHeight="1" x14ac:dyDescent="0.35">
      <c r="B19" s="47" t="s">
        <v>24</v>
      </c>
      <c r="C19" s="46"/>
    </row>
    <row r="20" spans="2:3" ht="22" customHeight="1" x14ac:dyDescent="0.35">
      <c r="B20" s="1" t="s">
        <v>25</v>
      </c>
      <c r="C20" s="2" t="s">
        <v>26</v>
      </c>
    </row>
    <row r="21" spans="2:3" ht="22" customHeight="1" x14ac:dyDescent="0.35">
      <c r="B21" s="3" t="s">
        <v>27</v>
      </c>
      <c r="C21" s="4" t="s">
        <v>28</v>
      </c>
    </row>
    <row r="22" spans="2:3" ht="22" customHeight="1" x14ac:dyDescent="0.35"/>
    <row r="23" spans="2:3" ht="22" customHeight="1" x14ac:dyDescent="0.35">
      <c r="B23" s="47" t="s">
        <v>29</v>
      </c>
      <c r="C23" s="46"/>
    </row>
    <row r="24" spans="2:3" ht="22" customHeight="1" x14ac:dyDescent="0.35">
      <c r="B24" s="1" t="s">
        <v>30</v>
      </c>
      <c r="C24" s="2" t="s">
        <v>31</v>
      </c>
    </row>
    <row r="25" spans="2:3" ht="22" customHeight="1" x14ac:dyDescent="0.35">
      <c r="B25" s="3" t="s">
        <v>32</v>
      </c>
      <c r="C25" s="4" t="s">
        <v>33</v>
      </c>
    </row>
    <row r="26" spans="2:3" ht="22" customHeight="1" x14ac:dyDescent="0.35">
      <c r="B26" s="1" t="s">
        <v>34</v>
      </c>
      <c r="C26" s="2" t="s">
        <v>35</v>
      </c>
    </row>
    <row r="27" spans="2:3" ht="22" customHeight="1" x14ac:dyDescent="0.35">
      <c r="B27" s="3" t="s">
        <v>36</v>
      </c>
      <c r="C27" s="4" t="s">
        <v>37</v>
      </c>
    </row>
    <row r="28" spans="2:3" ht="22" customHeight="1" x14ac:dyDescent="0.35">
      <c r="B28" s="1" t="s">
        <v>38</v>
      </c>
      <c r="C28" s="2" t="s">
        <v>39</v>
      </c>
    </row>
  </sheetData>
  <mergeCells count="6">
    <mergeCell ref="A1:C1"/>
    <mergeCell ref="B19:C19"/>
    <mergeCell ref="B5:C5"/>
    <mergeCell ref="B23:C23"/>
    <mergeCell ref="A2:C2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366F1"/>
  </sheetPr>
  <dimension ref="A1:V43"/>
  <sheetViews>
    <sheetView showGridLines="0" workbookViewId="0">
      <pane ySplit="3" topLeftCell="A4" activePane="bottomLeft" state="frozen"/>
      <selection pane="bottomLeft" activeCell="A2" sqref="A2:V2"/>
    </sheetView>
  </sheetViews>
  <sheetFormatPr defaultRowHeight="14.5" x14ac:dyDescent="0.35"/>
  <cols>
    <col min="1" max="1" width="4" customWidth="1"/>
    <col min="2" max="2" width="12" customWidth="1"/>
    <col min="3" max="3" width="10" customWidth="1"/>
    <col min="4" max="6" width="11" customWidth="1"/>
    <col min="7" max="7" width="14" customWidth="1"/>
    <col min="8" max="10" width="10" customWidth="1"/>
    <col min="11" max="11" width="11" customWidth="1"/>
    <col min="12" max="12" width="8" customWidth="1"/>
    <col min="13" max="14" width="11" customWidth="1"/>
    <col min="15" max="15" width="9" customWidth="1"/>
    <col min="16" max="16" width="11" customWidth="1"/>
    <col min="17" max="17" width="8" customWidth="1"/>
    <col min="18" max="19" width="9" customWidth="1"/>
    <col min="20" max="20" width="11" customWidth="1"/>
    <col min="21" max="21" width="28" customWidth="1"/>
    <col min="22" max="22" width="12" customWidth="1"/>
  </cols>
  <sheetData>
    <row r="1" spans="1:22" ht="42" customHeight="1" x14ac:dyDescent="0.35">
      <c r="A1" s="45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22" customHeight="1" x14ac:dyDescent="0.35">
      <c r="A2" s="48" t="s">
        <v>206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6" customHeight="1" x14ac:dyDescent="0.35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5" t="s">
        <v>49</v>
      </c>
      <c r="J3" s="5" t="s">
        <v>50</v>
      </c>
      <c r="K3" s="5" t="s">
        <v>51</v>
      </c>
      <c r="L3" s="5" t="s">
        <v>52</v>
      </c>
      <c r="M3" s="5" t="s">
        <v>53</v>
      </c>
      <c r="N3" s="5" t="s">
        <v>54</v>
      </c>
      <c r="O3" s="5" t="s">
        <v>55</v>
      </c>
      <c r="P3" s="5" t="s">
        <v>56</v>
      </c>
      <c r="Q3" s="5" t="s">
        <v>57</v>
      </c>
      <c r="R3" s="5" t="s">
        <v>58</v>
      </c>
      <c r="S3" s="5" t="s">
        <v>59</v>
      </c>
      <c r="T3" s="5" t="s">
        <v>60</v>
      </c>
      <c r="U3" s="5" t="s">
        <v>61</v>
      </c>
      <c r="V3" s="5" t="s">
        <v>62</v>
      </c>
    </row>
    <row r="4" spans="1:22" ht="18" customHeight="1" x14ac:dyDescent="0.35">
      <c r="A4" s="6">
        <v>1</v>
      </c>
      <c r="B4" s="7">
        <v>46024</v>
      </c>
      <c r="C4" s="6" t="s">
        <v>63</v>
      </c>
      <c r="D4" s="6" t="s">
        <v>64</v>
      </c>
      <c r="E4" s="6" t="s">
        <v>65</v>
      </c>
      <c r="F4" s="6" t="s">
        <v>66</v>
      </c>
      <c r="G4" s="6" t="s">
        <v>67</v>
      </c>
      <c r="H4" s="8">
        <v>1.2608699999999999</v>
      </c>
      <c r="I4" s="8">
        <v>1.2587999999999999</v>
      </c>
      <c r="J4" s="8">
        <v>1.2590699999999999</v>
      </c>
      <c r="K4" s="8">
        <v>1.26555</v>
      </c>
      <c r="L4" s="9">
        <v>0.1</v>
      </c>
      <c r="M4" s="10">
        <v>-20.7</v>
      </c>
      <c r="N4" s="11">
        <v>-0.35</v>
      </c>
      <c r="O4" s="11">
        <v>0</v>
      </c>
      <c r="P4" s="12">
        <v>-21.05</v>
      </c>
      <c r="Q4" s="13">
        <v>1.1499999999999999</v>
      </c>
      <c r="R4" s="14" t="s">
        <v>68</v>
      </c>
      <c r="S4" s="6">
        <v>0</v>
      </c>
      <c r="T4" s="10">
        <f>P4</f>
        <v>-21.05</v>
      </c>
      <c r="U4" s="15" t="s">
        <v>69</v>
      </c>
      <c r="V4" s="6" t="s">
        <v>70</v>
      </c>
    </row>
    <row r="5" spans="1:22" ht="18" customHeight="1" x14ac:dyDescent="0.35">
      <c r="A5" s="16">
        <v>2</v>
      </c>
      <c r="B5" s="17">
        <v>46027</v>
      </c>
      <c r="C5" s="16" t="s">
        <v>71</v>
      </c>
      <c r="D5" s="16" t="s">
        <v>64</v>
      </c>
      <c r="E5" s="16" t="s">
        <v>72</v>
      </c>
      <c r="F5" s="16" t="s">
        <v>73</v>
      </c>
      <c r="G5" s="16" t="s">
        <v>67</v>
      </c>
      <c r="H5" s="18">
        <v>1.0975900000000001</v>
      </c>
      <c r="I5" s="18">
        <v>1.0944499999999999</v>
      </c>
      <c r="J5" s="18">
        <v>1.09429</v>
      </c>
      <c r="K5" s="18">
        <v>1.10287</v>
      </c>
      <c r="L5" s="19">
        <v>0.1</v>
      </c>
      <c r="M5" s="20">
        <v>-31.4</v>
      </c>
      <c r="N5" s="21">
        <v>-0.35</v>
      </c>
      <c r="O5" s="21">
        <v>0</v>
      </c>
      <c r="P5" s="12">
        <v>-31.75</v>
      </c>
      <c r="Q5" s="22">
        <v>0.95</v>
      </c>
      <c r="R5" s="14" t="s">
        <v>68</v>
      </c>
      <c r="S5" s="16">
        <v>0</v>
      </c>
      <c r="T5" s="23">
        <f t="shared" ref="T5:T43" si="0">T4+P5</f>
        <v>-52.8</v>
      </c>
      <c r="U5" s="24" t="s">
        <v>74</v>
      </c>
      <c r="V5" s="16" t="s">
        <v>75</v>
      </c>
    </row>
    <row r="6" spans="1:22" ht="18" customHeight="1" x14ac:dyDescent="0.35">
      <c r="A6" s="6">
        <v>3</v>
      </c>
      <c r="B6" s="7">
        <v>46027</v>
      </c>
      <c r="C6" s="6" t="s">
        <v>76</v>
      </c>
      <c r="D6" s="6" t="s">
        <v>64</v>
      </c>
      <c r="E6" s="6" t="s">
        <v>77</v>
      </c>
      <c r="F6" s="6" t="s">
        <v>78</v>
      </c>
      <c r="G6" s="6" t="s">
        <v>79</v>
      </c>
      <c r="H6" s="8">
        <v>38503.620000000003</v>
      </c>
      <c r="I6" s="8">
        <v>38485.51</v>
      </c>
      <c r="J6" s="8">
        <v>38480.620000000003</v>
      </c>
      <c r="K6" s="8">
        <v>38572.620000000003</v>
      </c>
      <c r="L6" s="9">
        <v>0.25</v>
      </c>
      <c r="M6" s="10">
        <v>-4.53</v>
      </c>
      <c r="N6" s="11">
        <v>-0.88</v>
      </c>
      <c r="O6" s="11">
        <v>0</v>
      </c>
      <c r="P6" s="12">
        <v>-5.41</v>
      </c>
      <c r="Q6" s="13">
        <v>0.79</v>
      </c>
      <c r="R6" s="14" t="s">
        <v>68</v>
      </c>
      <c r="S6" s="6">
        <v>0</v>
      </c>
      <c r="T6" s="25">
        <f t="shared" si="0"/>
        <v>-58.209999999999994</v>
      </c>
      <c r="U6" s="15" t="s">
        <v>80</v>
      </c>
      <c r="V6" s="6" t="s">
        <v>81</v>
      </c>
    </row>
    <row r="7" spans="1:22" ht="18" customHeight="1" x14ac:dyDescent="0.35">
      <c r="A7" s="16">
        <v>4</v>
      </c>
      <c r="B7" s="17">
        <v>46027</v>
      </c>
      <c r="C7" s="16" t="s">
        <v>76</v>
      </c>
      <c r="D7" s="16" t="s">
        <v>64</v>
      </c>
      <c r="E7" s="16" t="s">
        <v>82</v>
      </c>
      <c r="F7" s="16" t="s">
        <v>83</v>
      </c>
      <c r="G7" s="16" t="s">
        <v>67</v>
      </c>
      <c r="H7" s="18">
        <v>38495.339999999997</v>
      </c>
      <c r="I7" s="18">
        <v>38563.54</v>
      </c>
      <c r="J7" s="18">
        <v>38473.339999999997</v>
      </c>
      <c r="K7" s="18">
        <v>38563.54</v>
      </c>
      <c r="L7" s="19">
        <v>0.1</v>
      </c>
      <c r="M7" s="23">
        <v>6.82</v>
      </c>
      <c r="N7" s="21">
        <v>-0.35</v>
      </c>
      <c r="O7" s="21">
        <v>0</v>
      </c>
      <c r="P7" s="26">
        <v>6.47</v>
      </c>
      <c r="Q7" s="22">
        <v>3.1</v>
      </c>
      <c r="R7" s="27" t="s">
        <v>84</v>
      </c>
      <c r="S7" s="16">
        <v>1</v>
      </c>
      <c r="T7" s="23">
        <f t="shared" si="0"/>
        <v>-51.739999999999995</v>
      </c>
      <c r="U7" s="24" t="s">
        <v>85</v>
      </c>
      <c r="V7" s="16" t="s">
        <v>86</v>
      </c>
    </row>
    <row r="8" spans="1:22" ht="18" customHeight="1" x14ac:dyDescent="0.35">
      <c r="A8" s="6">
        <v>5</v>
      </c>
      <c r="B8" s="7">
        <v>46028</v>
      </c>
      <c r="C8" s="6" t="s">
        <v>76</v>
      </c>
      <c r="D8" s="6" t="s">
        <v>64</v>
      </c>
      <c r="E8" s="6" t="s">
        <v>87</v>
      </c>
      <c r="F8" s="6" t="s">
        <v>88</v>
      </c>
      <c r="G8" s="6" t="s">
        <v>67</v>
      </c>
      <c r="H8" s="8">
        <v>38476.99</v>
      </c>
      <c r="I8" s="8">
        <v>38533.99</v>
      </c>
      <c r="J8" s="8">
        <v>38438.99</v>
      </c>
      <c r="K8" s="8">
        <v>38533.99</v>
      </c>
      <c r="L8" s="9">
        <v>0.5</v>
      </c>
      <c r="M8" s="25">
        <v>28.5</v>
      </c>
      <c r="N8" s="11">
        <v>-1.75</v>
      </c>
      <c r="O8" s="11">
        <v>-0.39</v>
      </c>
      <c r="P8" s="26">
        <v>26.36</v>
      </c>
      <c r="Q8" s="13">
        <v>1.5</v>
      </c>
      <c r="R8" s="27" t="s">
        <v>84</v>
      </c>
      <c r="S8" s="6">
        <v>1</v>
      </c>
      <c r="T8" s="25">
        <f t="shared" si="0"/>
        <v>-25.379999999999995</v>
      </c>
      <c r="U8" s="15" t="s">
        <v>80</v>
      </c>
      <c r="V8" s="6" t="s">
        <v>70</v>
      </c>
    </row>
    <row r="9" spans="1:22" ht="18" customHeight="1" x14ac:dyDescent="0.35">
      <c r="A9" s="16">
        <v>6</v>
      </c>
      <c r="B9" s="17">
        <v>46029</v>
      </c>
      <c r="C9" s="16" t="s">
        <v>76</v>
      </c>
      <c r="D9" s="16" t="s">
        <v>64</v>
      </c>
      <c r="E9" s="16" t="s">
        <v>89</v>
      </c>
      <c r="F9" s="16" t="s">
        <v>90</v>
      </c>
      <c r="G9" s="16" t="s">
        <v>91</v>
      </c>
      <c r="H9" s="18">
        <v>38537.64</v>
      </c>
      <c r="I9" s="18">
        <v>38522.9</v>
      </c>
      <c r="J9" s="18">
        <v>38520.639999999999</v>
      </c>
      <c r="K9" s="18">
        <v>38561.440000000002</v>
      </c>
      <c r="L9" s="19">
        <v>0.2</v>
      </c>
      <c r="M9" s="20">
        <v>-2.95</v>
      </c>
      <c r="N9" s="21">
        <v>-0.7</v>
      </c>
      <c r="O9" s="21">
        <v>-0.18</v>
      </c>
      <c r="P9" s="12">
        <v>-3.83</v>
      </c>
      <c r="Q9" s="22">
        <v>0.87</v>
      </c>
      <c r="R9" s="14" t="s">
        <v>68</v>
      </c>
      <c r="S9" s="16">
        <v>0</v>
      </c>
      <c r="T9" s="23">
        <f t="shared" si="0"/>
        <v>-29.209999999999994</v>
      </c>
      <c r="U9" s="24" t="s">
        <v>85</v>
      </c>
      <c r="V9" s="16" t="s">
        <v>92</v>
      </c>
    </row>
    <row r="10" spans="1:22" ht="18" customHeight="1" x14ac:dyDescent="0.35">
      <c r="A10" s="6">
        <v>7</v>
      </c>
      <c r="B10" s="7">
        <v>46030</v>
      </c>
      <c r="C10" s="6" t="s">
        <v>93</v>
      </c>
      <c r="D10" s="6" t="s">
        <v>94</v>
      </c>
      <c r="E10" s="6" t="s">
        <v>95</v>
      </c>
      <c r="F10" s="6" t="s">
        <v>96</v>
      </c>
      <c r="G10" s="6" t="s">
        <v>91</v>
      </c>
      <c r="H10" s="8">
        <v>149.36000000000001</v>
      </c>
      <c r="I10" s="8">
        <v>149.74</v>
      </c>
      <c r="J10" s="8">
        <v>149.69</v>
      </c>
      <c r="K10" s="8">
        <v>148.69999999999999</v>
      </c>
      <c r="L10" s="9">
        <v>0.2</v>
      </c>
      <c r="M10" s="10">
        <v>-76</v>
      </c>
      <c r="N10" s="11">
        <v>-0.7</v>
      </c>
      <c r="O10" s="11">
        <v>0</v>
      </c>
      <c r="P10" s="12">
        <v>-76.7</v>
      </c>
      <c r="Q10" s="13">
        <v>1.1499999999999999</v>
      </c>
      <c r="R10" s="14" t="s">
        <v>68</v>
      </c>
      <c r="S10" s="6">
        <v>0</v>
      </c>
      <c r="T10" s="25">
        <f t="shared" si="0"/>
        <v>-105.91</v>
      </c>
      <c r="U10" s="15" t="s">
        <v>74</v>
      </c>
      <c r="V10" s="6" t="s">
        <v>97</v>
      </c>
    </row>
    <row r="11" spans="1:22" ht="18" customHeight="1" x14ac:dyDescent="0.35">
      <c r="A11" s="16">
        <v>8</v>
      </c>
      <c r="B11" s="17">
        <v>46031</v>
      </c>
      <c r="C11" s="16" t="s">
        <v>71</v>
      </c>
      <c r="D11" s="16" t="s">
        <v>64</v>
      </c>
      <c r="E11" s="16" t="s">
        <v>98</v>
      </c>
      <c r="F11" s="16" t="s">
        <v>99</v>
      </c>
      <c r="G11" s="16" t="s">
        <v>91</v>
      </c>
      <c r="H11" s="18">
        <v>1.0925100000000001</v>
      </c>
      <c r="I11" s="18">
        <v>1.0989899999999999</v>
      </c>
      <c r="J11" s="18">
        <v>1.0898099999999999</v>
      </c>
      <c r="K11" s="18">
        <v>1.0989899999999999</v>
      </c>
      <c r="L11" s="19">
        <v>0.25</v>
      </c>
      <c r="M11" s="23">
        <v>162</v>
      </c>
      <c r="N11" s="21">
        <v>-0.88</v>
      </c>
      <c r="O11" s="21">
        <v>-0.49</v>
      </c>
      <c r="P11" s="26">
        <v>160.63</v>
      </c>
      <c r="Q11" s="22">
        <v>2.4</v>
      </c>
      <c r="R11" s="27" t="s">
        <v>84</v>
      </c>
      <c r="S11" s="16">
        <v>1</v>
      </c>
      <c r="T11" s="23">
        <f t="shared" si="0"/>
        <v>54.72</v>
      </c>
      <c r="U11" s="24" t="s">
        <v>100</v>
      </c>
      <c r="V11" s="16" t="s">
        <v>75</v>
      </c>
    </row>
    <row r="12" spans="1:22" ht="18" customHeight="1" x14ac:dyDescent="0.35">
      <c r="A12" s="6">
        <v>9</v>
      </c>
      <c r="B12" s="7">
        <v>46034</v>
      </c>
      <c r="C12" s="6" t="s">
        <v>63</v>
      </c>
      <c r="D12" s="6" t="s">
        <v>94</v>
      </c>
      <c r="E12" s="6" t="s">
        <v>101</v>
      </c>
      <c r="F12" s="6" t="s">
        <v>102</v>
      </c>
      <c r="G12" s="6" t="s">
        <v>103</v>
      </c>
      <c r="H12" s="8">
        <v>1.2687600000000001</v>
      </c>
      <c r="I12" s="8">
        <v>1.2705500000000001</v>
      </c>
      <c r="J12" s="8">
        <v>1.2707599999999999</v>
      </c>
      <c r="K12" s="8">
        <v>1.2647600000000001</v>
      </c>
      <c r="L12" s="9">
        <v>0.1</v>
      </c>
      <c r="M12" s="10">
        <v>-17.899999999999999</v>
      </c>
      <c r="N12" s="11">
        <v>-0.35</v>
      </c>
      <c r="O12" s="11">
        <v>0</v>
      </c>
      <c r="P12" s="12">
        <v>-18.25</v>
      </c>
      <c r="Q12" s="13">
        <v>0.9</v>
      </c>
      <c r="R12" s="14" t="s">
        <v>68</v>
      </c>
      <c r="S12" s="6">
        <v>0</v>
      </c>
      <c r="T12" s="25">
        <f t="shared" si="0"/>
        <v>36.47</v>
      </c>
      <c r="U12" s="15" t="s">
        <v>104</v>
      </c>
      <c r="V12" s="6" t="s">
        <v>75</v>
      </c>
    </row>
    <row r="13" spans="1:22" ht="18" customHeight="1" x14ac:dyDescent="0.35">
      <c r="A13" s="16">
        <v>10</v>
      </c>
      <c r="B13" s="17">
        <v>46034</v>
      </c>
      <c r="C13" s="16" t="s">
        <v>63</v>
      </c>
      <c r="D13" s="16" t="s">
        <v>94</v>
      </c>
      <c r="E13" s="16" t="s">
        <v>87</v>
      </c>
      <c r="F13" s="16" t="s">
        <v>105</v>
      </c>
      <c r="G13" s="16" t="s">
        <v>103</v>
      </c>
      <c r="H13" s="18">
        <v>1.26779</v>
      </c>
      <c r="I13" s="18">
        <v>1.2706999999999999</v>
      </c>
      <c r="J13" s="18">
        <v>1.2703899999999999</v>
      </c>
      <c r="K13" s="18">
        <v>1.2602500000000001</v>
      </c>
      <c r="L13" s="19">
        <v>0.1</v>
      </c>
      <c r="M13" s="20">
        <v>-29.1</v>
      </c>
      <c r="N13" s="21">
        <v>-0.35</v>
      </c>
      <c r="O13" s="21">
        <v>0</v>
      </c>
      <c r="P13" s="12">
        <v>-29.45</v>
      </c>
      <c r="Q13" s="22">
        <v>1.1200000000000001</v>
      </c>
      <c r="R13" s="14" t="s">
        <v>68</v>
      </c>
      <c r="S13" s="16">
        <v>0</v>
      </c>
      <c r="T13" s="23">
        <f t="shared" si="0"/>
        <v>7.02</v>
      </c>
      <c r="U13" s="24" t="s">
        <v>74</v>
      </c>
      <c r="V13" s="16" t="s">
        <v>75</v>
      </c>
    </row>
    <row r="14" spans="1:22" ht="18" customHeight="1" x14ac:dyDescent="0.35">
      <c r="A14" s="6">
        <v>11</v>
      </c>
      <c r="B14" s="7">
        <v>46034</v>
      </c>
      <c r="C14" s="6" t="s">
        <v>63</v>
      </c>
      <c r="D14" s="6" t="s">
        <v>94</v>
      </c>
      <c r="E14" s="6" t="s">
        <v>106</v>
      </c>
      <c r="F14" s="6" t="s">
        <v>107</v>
      </c>
      <c r="G14" s="6" t="s">
        <v>103</v>
      </c>
      <c r="H14" s="8">
        <v>1.2648600000000001</v>
      </c>
      <c r="I14" s="8">
        <v>1.2536400000000001</v>
      </c>
      <c r="J14" s="8">
        <v>1.26816</v>
      </c>
      <c r="K14" s="8">
        <v>1.2536400000000001</v>
      </c>
      <c r="L14" s="9">
        <v>0.05</v>
      </c>
      <c r="M14" s="25">
        <v>56.1</v>
      </c>
      <c r="N14" s="11">
        <v>-0.18</v>
      </c>
      <c r="O14" s="11">
        <v>-0.23</v>
      </c>
      <c r="P14" s="26">
        <v>55.69</v>
      </c>
      <c r="Q14" s="13">
        <v>3.4</v>
      </c>
      <c r="R14" s="27" t="s">
        <v>84</v>
      </c>
      <c r="S14" s="6">
        <v>1</v>
      </c>
      <c r="T14" s="25">
        <f t="shared" si="0"/>
        <v>62.709999999999994</v>
      </c>
      <c r="U14" s="15" t="s">
        <v>108</v>
      </c>
      <c r="V14" s="6" t="s">
        <v>92</v>
      </c>
    </row>
    <row r="15" spans="1:22" ht="18" customHeight="1" x14ac:dyDescent="0.35">
      <c r="A15" s="16">
        <v>12</v>
      </c>
      <c r="B15" s="17">
        <v>46035</v>
      </c>
      <c r="C15" s="16" t="s">
        <v>93</v>
      </c>
      <c r="D15" s="16" t="s">
        <v>64</v>
      </c>
      <c r="E15" s="16" t="s">
        <v>109</v>
      </c>
      <c r="F15" s="16" t="s">
        <v>110</v>
      </c>
      <c r="G15" s="16" t="s">
        <v>67</v>
      </c>
      <c r="H15" s="18">
        <v>149.54</v>
      </c>
      <c r="I15" s="18">
        <v>150.19</v>
      </c>
      <c r="J15" s="18">
        <v>149.19999999999999</v>
      </c>
      <c r="K15" s="18">
        <v>150.19</v>
      </c>
      <c r="L15" s="19">
        <v>0.5</v>
      </c>
      <c r="M15" s="23">
        <v>325</v>
      </c>
      <c r="N15" s="21">
        <v>-1.75</v>
      </c>
      <c r="O15" s="21">
        <v>-0.14000000000000001</v>
      </c>
      <c r="P15" s="26">
        <v>323.11</v>
      </c>
      <c r="Q15" s="22">
        <v>1.91</v>
      </c>
      <c r="R15" s="27" t="s">
        <v>84</v>
      </c>
      <c r="S15" s="16">
        <v>1</v>
      </c>
      <c r="T15" s="23">
        <f t="shared" si="0"/>
        <v>385.82</v>
      </c>
      <c r="U15" s="24" t="s">
        <v>74</v>
      </c>
      <c r="V15" s="16" t="s">
        <v>81</v>
      </c>
    </row>
    <row r="16" spans="1:22" ht="18" customHeight="1" x14ac:dyDescent="0.35">
      <c r="A16" s="6">
        <v>13</v>
      </c>
      <c r="B16" s="7">
        <v>46036</v>
      </c>
      <c r="C16" s="6" t="s">
        <v>111</v>
      </c>
      <c r="D16" s="6" t="s">
        <v>94</v>
      </c>
      <c r="E16" s="6" t="s">
        <v>112</v>
      </c>
      <c r="F16" s="6" t="s">
        <v>113</v>
      </c>
      <c r="G16" s="6" t="s">
        <v>114</v>
      </c>
      <c r="H16" s="8">
        <v>189.73</v>
      </c>
      <c r="I16" s="8">
        <v>189.92</v>
      </c>
      <c r="J16" s="8">
        <v>189.9</v>
      </c>
      <c r="K16" s="8">
        <v>189.44</v>
      </c>
      <c r="L16" s="9">
        <v>0.5</v>
      </c>
      <c r="M16" s="10">
        <v>-95</v>
      </c>
      <c r="N16" s="11">
        <v>-1.75</v>
      </c>
      <c r="O16" s="11">
        <v>0</v>
      </c>
      <c r="P16" s="12">
        <v>-96.75</v>
      </c>
      <c r="Q16" s="13">
        <v>1.1200000000000001</v>
      </c>
      <c r="R16" s="14" t="s">
        <v>68</v>
      </c>
      <c r="S16" s="6">
        <v>0</v>
      </c>
      <c r="T16" s="25">
        <f t="shared" si="0"/>
        <v>289.07</v>
      </c>
      <c r="U16" s="15" t="s">
        <v>115</v>
      </c>
      <c r="V16" s="6" t="s">
        <v>116</v>
      </c>
    </row>
    <row r="17" spans="1:22" ht="18" customHeight="1" x14ac:dyDescent="0.35">
      <c r="A17" s="16">
        <v>14</v>
      </c>
      <c r="B17" s="17">
        <v>46037</v>
      </c>
      <c r="C17" s="16" t="s">
        <v>63</v>
      </c>
      <c r="D17" s="16" t="s">
        <v>64</v>
      </c>
      <c r="E17" s="16" t="s">
        <v>117</v>
      </c>
      <c r="F17" s="16" t="s">
        <v>118</v>
      </c>
      <c r="G17" s="16" t="s">
        <v>103</v>
      </c>
      <c r="H17" s="18">
        <v>1.2672300000000001</v>
      </c>
      <c r="I17" s="18">
        <v>1.2640800000000001</v>
      </c>
      <c r="J17" s="18">
        <v>1.26363</v>
      </c>
      <c r="K17" s="18">
        <v>1.2747900000000001</v>
      </c>
      <c r="L17" s="19">
        <v>0.1</v>
      </c>
      <c r="M17" s="20">
        <v>-31.5</v>
      </c>
      <c r="N17" s="21">
        <v>-0.35</v>
      </c>
      <c r="O17" s="21">
        <v>-0.1</v>
      </c>
      <c r="P17" s="12">
        <v>-31.95</v>
      </c>
      <c r="Q17" s="22">
        <v>0.87</v>
      </c>
      <c r="R17" s="14" t="s">
        <v>68</v>
      </c>
      <c r="S17" s="16">
        <v>0</v>
      </c>
      <c r="T17" s="23">
        <f t="shared" si="0"/>
        <v>257.12</v>
      </c>
      <c r="U17" s="24" t="s">
        <v>80</v>
      </c>
      <c r="V17" s="16" t="s">
        <v>70</v>
      </c>
    </row>
    <row r="18" spans="1:22" ht="18" customHeight="1" x14ac:dyDescent="0.35">
      <c r="A18" s="6">
        <v>15</v>
      </c>
      <c r="B18" s="7">
        <v>46038</v>
      </c>
      <c r="C18" s="6" t="s">
        <v>119</v>
      </c>
      <c r="D18" s="6" t="s">
        <v>64</v>
      </c>
      <c r="E18" s="6" t="s">
        <v>89</v>
      </c>
      <c r="F18" s="6" t="s">
        <v>120</v>
      </c>
      <c r="G18" s="6" t="s">
        <v>79</v>
      </c>
      <c r="H18" s="8">
        <v>2335.35</v>
      </c>
      <c r="I18" s="8">
        <v>2425.25</v>
      </c>
      <c r="J18" s="8">
        <v>2306.35</v>
      </c>
      <c r="K18" s="8">
        <v>2425.25</v>
      </c>
      <c r="L18" s="9">
        <v>0.5</v>
      </c>
      <c r="M18" s="25">
        <v>44.95</v>
      </c>
      <c r="N18" s="11">
        <v>-1.75</v>
      </c>
      <c r="O18" s="11">
        <v>0</v>
      </c>
      <c r="P18" s="26">
        <v>43.2</v>
      </c>
      <c r="Q18" s="13">
        <v>3.1</v>
      </c>
      <c r="R18" s="27" t="s">
        <v>84</v>
      </c>
      <c r="S18" s="6">
        <v>1</v>
      </c>
      <c r="T18" s="25">
        <f t="shared" si="0"/>
        <v>300.32</v>
      </c>
      <c r="U18" s="15" t="s">
        <v>121</v>
      </c>
      <c r="V18" s="6" t="s">
        <v>75</v>
      </c>
    </row>
    <row r="19" spans="1:22" ht="18" customHeight="1" x14ac:dyDescent="0.35">
      <c r="A19" s="16">
        <v>16</v>
      </c>
      <c r="B19" s="17">
        <v>46041</v>
      </c>
      <c r="C19" s="16" t="s">
        <v>111</v>
      </c>
      <c r="D19" s="16" t="s">
        <v>94</v>
      </c>
      <c r="E19" s="16" t="s">
        <v>65</v>
      </c>
      <c r="F19" s="16" t="s">
        <v>122</v>
      </c>
      <c r="G19" s="16" t="s">
        <v>103</v>
      </c>
      <c r="H19" s="18">
        <v>189.78</v>
      </c>
      <c r="I19" s="18">
        <v>189.14</v>
      </c>
      <c r="J19" s="18">
        <v>190.1</v>
      </c>
      <c r="K19" s="18">
        <v>189.14</v>
      </c>
      <c r="L19" s="19">
        <v>0.1</v>
      </c>
      <c r="M19" s="23">
        <v>64</v>
      </c>
      <c r="N19" s="21">
        <v>-0.35</v>
      </c>
      <c r="O19" s="21">
        <v>-0.46</v>
      </c>
      <c r="P19" s="26">
        <v>63.19</v>
      </c>
      <c r="Q19" s="22">
        <v>2</v>
      </c>
      <c r="R19" s="27" t="s">
        <v>84</v>
      </c>
      <c r="S19" s="16">
        <v>1</v>
      </c>
      <c r="T19" s="23">
        <f t="shared" si="0"/>
        <v>363.51</v>
      </c>
      <c r="U19" s="24" t="s">
        <v>80</v>
      </c>
      <c r="V19" s="16" t="s">
        <v>92</v>
      </c>
    </row>
    <row r="20" spans="1:22" ht="18" customHeight="1" x14ac:dyDescent="0.35">
      <c r="A20" s="6">
        <v>17</v>
      </c>
      <c r="B20" s="7">
        <v>46041</v>
      </c>
      <c r="C20" s="6" t="s">
        <v>63</v>
      </c>
      <c r="D20" s="6" t="s">
        <v>64</v>
      </c>
      <c r="E20" s="6" t="s">
        <v>112</v>
      </c>
      <c r="F20" s="6" t="s">
        <v>123</v>
      </c>
      <c r="G20" s="6" t="s">
        <v>67</v>
      </c>
      <c r="H20" s="8">
        <v>1.2640100000000001</v>
      </c>
      <c r="I20" s="8">
        <v>1.26989</v>
      </c>
      <c r="J20" s="8">
        <v>1.2612099999999999</v>
      </c>
      <c r="K20" s="8">
        <v>1.26989</v>
      </c>
      <c r="L20" s="9">
        <v>0.05</v>
      </c>
      <c r="M20" s="25">
        <v>29.4</v>
      </c>
      <c r="N20" s="11">
        <v>-0.18</v>
      </c>
      <c r="O20" s="11">
        <v>0</v>
      </c>
      <c r="P20" s="26">
        <v>29.22</v>
      </c>
      <c r="Q20" s="13">
        <v>2.1</v>
      </c>
      <c r="R20" s="27" t="s">
        <v>84</v>
      </c>
      <c r="S20" s="6">
        <v>1</v>
      </c>
      <c r="T20" s="25">
        <f t="shared" si="0"/>
        <v>392.73</v>
      </c>
      <c r="U20" s="15" t="s">
        <v>85</v>
      </c>
      <c r="V20" s="6" t="s">
        <v>116</v>
      </c>
    </row>
    <row r="21" spans="1:22" ht="18" customHeight="1" x14ac:dyDescent="0.35">
      <c r="A21" s="16">
        <v>18</v>
      </c>
      <c r="B21" s="17">
        <v>46041</v>
      </c>
      <c r="C21" s="16" t="s">
        <v>71</v>
      </c>
      <c r="D21" s="16" t="s">
        <v>94</v>
      </c>
      <c r="E21" s="16" t="s">
        <v>124</v>
      </c>
      <c r="F21" s="16" t="s">
        <v>125</v>
      </c>
      <c r="G21" s="16" t="s">
        <v>126</v>
      </c>
      <c r="H21" s="18">
        <v>1.09718</v>
      </c>
      <c r="I21" s="18">
        <v>1.10114</v>
      </c>
      <c r="J21" s="18">
        <v>1.1009800000000001</v>
      </c>
      <c r="K21" s="18">
        <v>1.08388</v>
      </c>
      <c r="L21" s="19">
        <v>0.05</v>
      </c>
      <c r="M21" s="20">
        <v>-19.8</v>
      </c>
      <c r="N21" s="21">
        <v>-0.18</v>
      </c>
      <c r="O21" s="21">
        <v>0</v>
      </c>
      <c r="P21" s="12">
        <v>-19.98</v>
      </c>
      <c r="Q21" s="22">
        <v>1.04</v>
      </c>
      <c r="R21" s="14" t="s">
        <v>68</v>
      </c>
      <c r="S21" s="16">
        <v>0</v>
      </c>
      <c r="T21" s="23">
        <f t="shared" si="0"/>
        <v>372.75</v>
      </c>
      <c r="U21" s="24" t="s">
        <v>115</v>
      </c>
      <c r="V21" s="16" t="s">
        <v>92</v>
      </c>
    </row>
    <row r="22" spans="1:22" ht="18" customHeight="1" x14ac:dyDescent="0.35">
      <c r="A22" s="6">
        <v>19</v>
      </c>
      <c r="B22" s="7">
        <v>46042</v>
      </c>
      <c r="C22" s="6" t="s">
        <v>71</v>
      </c>
      <c r="D22" s="6" t="s">
        <v>94</v>
      </c>
      <c r="E22" s="6" t="s">
        <v>127</v>
      </c>
      <c r="F22" s="6" t="s">
        <v>128</v>
      </c>
      <c r="G22" s="6" t="s">
        <v>79</v>
      </c>
      <c r="H22" s="8">
        <v>1.09595</v>
      </c>
      <c r="I22" s="8">
        <v>1.0928500000000001</v>
      </c>
      <c r="J22" s="8">
        <v>1.0990500000000001</v>
      </c>
      <c r="K22" s="8">
        <v>1.0928500000000001</v>
      </c>
      <c r="L22" s="9">
        <v>0.5</v>
      </c>
      <c r="M22" s="25">
        <v>155</v>
      </c>
      <c r="N22" s="11">
        <v>-1.75</v>
      </c>
      <c r="O22" s="11">
        <v>-0.3</v>
      </c>
      <c r="P22" s="26">
        <v>152.94999999999999</v>
      </c>
      <c r="Q22" s="13">
        <v>1</v>
      </c>
      <c r="R22" s="27" t="s">
        <v>84</v>
      </c>
      <c r="S22" s="6">
        <v>1</v>
      </c>
      <c r="T22" s="25">
        <f t="shared" si="0"/>
        <v>525.70000000000005</v>
      </c>
      <c r="U22" s="15" t="s">
        <v>129</v>
      </c>
      <c r="V22" s="6" t="s">
        <v>86</v>
      </c>
    </row>
    <row r="23" spans="1:22" ht="18" customHeight="1" x14ac:dyDescent="0.35">
      <c r="A23" s="16">
        <v>20</v>
      </c>
      <c r="B23" s="17">
        <v>46043</v>
      </c>
      <c r="C23" s="16" t="s">
        <v>119</v>
      </c>
      <c r="D23" s="16" t="s">
        <v>64</v>
      </c>
      <c r="E23" s="16" t="s">
        <v>130</v>
      </c>
      <c r="F23" s="16" t="s">
        <v>131</v>
      </c>
      <c r="G23" s="16" t="s">
        <v>132</v>
      </c>
      <c r="H23" s="18">
        <v>2296.56</v>
      </c>
      <c r="I23" s="18">
        <v>2351.16</v>
      </c>
      <c r="J23" s="18">
        <v>2275.56</v>
      </c>
      <c r="K23" s="18">
        <v>2351.16</v>
      </c>
      <c r="L23" s="19">
        <v>0.1</v>
      </c>
      <c r="M23" s="23">
        <v>5.46</v>
      </c>
      <c r="N23" s="21">
        <v>-0.35</v>
      </c>
      <c r="O23" s="21">
        <v>-0.35</v>
      </c>
      <c r="P23" s="26">
        <v>4.76</v>
      </c>
      <c r="Q23" s="22">
        <v>2.6</v>
      </c>
      <c r="R23" s="27" t="s">
        <v>84</v>
      </c>
      <c r="S23" s="16">
        <v>1</v>
      </c>
      <c r="T23" s="23">
        <f t="shared" si="0"/>
        <v>530.46</v>
      </c>
      <c r="U23" s="24" t="s">
        <v>121</v>
      </c>
      <c r="V23" s="16" t="s">
        <v>86</v>
      </c>
    </row>
    <row r="24" spans="1:22" ht="18" customHeight="1" x14ac:dyDescent="0.35">
      <c r="A24" s="6">
        <v>21</v>
      </c>
      <c r="B24" s="7">
        <v>46044</v>
      </c>
      <c r="C24" s="6" t="s">
        <v>76</v>
      </c>
      <c r="D24" s="6" t="s">
        <v>64</v>
      </c>
      <c r="E24" s="6" t="s">
        <v>133</v>
      </c>
      <c r="F24" s="6" t="s">
        <v>134</v>
      </c>
      <c r="G24" s="6" t="s">
        <v>79</v>
      </c>
      <c r="H24" s="8">
        <v>38543.33</v>
      </c>
      <c r="I24" s="8">
        <v>38588.129999999997</v>
      </c>
      <c r="J24" s="8">
        <v>38511.33</v>
      </c>
      <c r="K24" s="8">
        <v>38588.129999999997</v>
      </c>
      <c r="L24" s="9">
        <v>0.05</v>
      </c>
      <c r="M24" s="25">
        <v>2.2400000000000002</v>
      </c>
      <c r="N24" s="11">
        <v>-0.18</v>
      </c>
      <c r="O24" s="11">
        <v>-0.32</v>
      </c>
      <c r="P24" s="26">
        <v>1.74</v>
      </c>
      <c r="Q24" s="13">
        <v>1.4</v>
      </c>
      <c r="R24" s="27" t="s">
        <v>84</v>
      </c>
      <c r="S24" s="6">
        <v>1</v>
      </c>
      <c r="T24" s="25">
        <f t="shared" si="0"/>
        <v>532.20000000000005</v>
      </c>
      <c r="U24" s="15" t="s">
        <v>129</v>
      </c>
      <c r="V24" s="6" t="s">
        <v>81</v>
      </c>
    </row>
    <row r="25" spans="1:22" ht="18" customHeight="1" x14ac:dyDescent="0.35">
      <c r="A25" s="16">
        <v>22</v>
      </c>
      <c r="B25" s="17">
        <v>46045</v>
      </c>
      <c r="C25" s="16" t="s">
        <v>93</v>
      </c>
      <c r="D25" s="16" t="s">
        <v>94</v>
      </c>
      <c r="E25" s="16" t="s">
        <v>133</v>
      </c>
      <c r="F25" s="16" t="s">
        <v>135</v>
      </c>
      <c r="G25" s="16" t="s">
        <v>103</v>
      </c>
      <c r="H25" s="18">
        <v>149.94</v>
      </c>
      <c r="I25" s="18">
        <v>150.28</v>
      </c>
      <c r="J25" s="18">
        <v>150.26</v>
      </c>
      <c r="K25" s="18">
        <v>149.43</v>
      </c>
      <c r="L25" s="19">
        <v>0.05</v>
      </c>
      <c r="M25" s="20">
        <v>-17</v>
      </c>
      <c r="N25" s="21">
        <v>-0.18</v>
      </c>
      <c r="O25" s="21">
        <v>-0.42</v>
      </c>
      <c r="P25" s="12">
        <v>-17.600000000000001</v>
      </c>
      <c r="Q25" s="22">
        <v>1.06</v>
      </c>
      <c r="R25" s="14" t="s">
        <v>68</v>
      </c>
      <c r="S25" s="16">
        <v>0</v>
      </c>
      <c r="T25" s="23">
        <f t="shared" si="0"/>
        <v>514.6</v>
      </c>
      <c r="U25" s="24" t="s">
        <v>108</v>
      </c>
      <c r="V25" s="16" t="s">
        <v>116</v>
      </c>
    </row>
    <row r="26" spans="1:22" ht="18" customHeight="1" x14ac:dyDescent="0.35">
      <c r="A26" s="6">
        <v>23</v>
      </c>
      <c r="B26" s="7">
        <v>46048</v>
      </c>
      <c r="C26" s="6" t="s">
        <v>136</v>
      </c>
      <c r="D26" s="6" t="s">
        <v>64</v>
      </c>
      <c r="E26" s="6" t="s">
        <v>124</v>
      </c>
      <c r="F26" s="6" t="s">
        <v>137</v>
      </c>
      <c r="G26" s="6" t="s">
        <v>67</v>
      </c>
      <c r="H26" s="8">
        <v>17777.669999999998</v>
      </c>
      <c r="I26" s="8">
        <v>17793.669999999998</v>
      </c>
      <c r="J26" s="8">
        <v>17761.669999999998</v>
      </c>
      <c r="K26" s="8">
        <v>17793.669999999998</v>
      </c>
      <c r="L26" s="9">
        <v>0.05</v>
      </c>
      <c r="M26" s="25">
        <v>0.8</v>
      </c>
      <c r="N26" s="11">
        <v>-0.18</v>
      </c>
      <c r="O26" s="11">
        <v>0</v>
      </c>
      <c r="P26" s="26">
        <v>0.62</v>
      </c>
      <c r="Q26" s="13">
        <v>1</v>
      </c>
      <c r="R26" s="27" t="s">
        <v>84</v>
      </c>
      <c r="S26" s="6">
        <v>1</v>
      </c>
      <c r="T26" s="25">
        <f t="shared" si="0"/>
        <v>515.22</v>
      </c>
      <c r="U26" s="15" t="s">
        <v>69</v>
      </c>
      <c r="V26" s="6" t="s">
        <v>70</v>
      </c>
    </row>
    <row r="27" spans="1:22" ht="18" customHeight="1" x14ac:dyDescent="0.35">
      <c r="A27" s="16">
        <v>24</v>
      </c>
      <c r="B27" s="17">
        <v>46048</v>
      </c>
      <c r="C27" s="16" t="s">
        <v>93</v>
      </c>
      <c r="D27" s="16" t="s">
        <v>94</v>
      </c>
      <c r="E27" s="16" t="s">
        <v>138</v>
      </c>
      <c r="F27" s="16" t="s">
        <v>139</v>
      </c>
      <c r="G27" s="16" t="s">
        <v>91</v>
      </c>
      <c r="H27" s="18">
        <v>149.69</v>
      </c>
      <c r="I27" s="18">
        <v>149.86000000000001</v>
      </c>
      <c r="J27" s="18">
        <v>149.84</v>
      </c>
      <c r="K27" s="18">
        <v>149.53</v>
      </c>
      <c r="L27" s="19">
        <v>0.1</v>
      </c>
      <c r="M27" s="20">
        <v>-17</v>
      </c>
      <c r="N27" s="21">
        <v>-0.35</v>
      </c>
      <c r="O27" s="21">
        <v>0</v>
      </c>
      <c r="P27" s="12">
        <v>-17.350000000000001</v>
      </c>
      <c r="Q27" s="22">
        <v>1.1299999999999999</v>
      </c>
      <c r="R27" s="14" t="s">
        <v>68</v>
      </c>
      <c r="S27" s="16">
        <v>0</v>
      </c>
      <c r="T27" s="23">
        <f t="shared" si="0"/>
        <v>497.87</v>
      </c>
      <c r="U27" s="24" t="s">
        <v>115</v>
      </c>
      <c r="V27" s="16" t="s">
        <v>75</v>
      </c>
    </row>
    <row r="28" spans="1:22" ht="18" customHeight="1" x14ac:dyDescent="0.35">
      <c r="A28" s="6">
        <v>25</v>
      </c>
      <c r="B28" s="7">
        <v>46048</v>
      </c>
      <c r="C28" s="6" t="s">
        <v>93</v>
      </c>
      <c r="D28" s="6" t="s">
        <v>94</v>
      </c>
      <c r="E28" s="6" t="s">
        <v>140</v>
      </c>
      <c r="F28" s="6" t="s">
        <v>141</v>
      </c>
      <c r="G28" s="6" t="s">
        <v>91</v>
      </c>
      <c r="H28" s="8">
        <v>149.35</v>
      </c>
      <c r="I28" s="8">
        <v>149.53</v>
      </c>
      <c r="J28" s="8">
        <v>149.56</v>
      </c>
      <c r="K28" s="8">
        <v>148.80000000000001</v>
      </c>
      <c r="L28" s="9">
        <v>0.25</v>
      </c>
      <c r="M28" s="10">
        <v>-45</v>
      </c>
      <c r="N28" s="11">
        <v>-0.88</v>
      </c>
      <c r="O28" s="11">
        <v>-0.04</v>
      </c>
      <c r="P28" s="12">
        <v>-45.92</v>
      </c>
      <c r="Q28" s="13">
        <v>0.86</v>
      </c>
      <c r="R28" s="14" t="s">
        <v>68</v>
      </c>
      <c r="S28" s="6">
        <v>0</v>
      </c>
      <c r="T28" s="25">
        <f t="shared" si="0"/>
        <v>451.95</v>
      </c>
      <c r="U28" s="15" t="s">
        <v>108</v>
      </c>
      <c r="V28" s="6" t="s">
        <v>86</v>
      </c>
    </row>
    <row r="29" spans="1:22" ht="18" customHeight="1" x14ac:dyDescent="0.35">
      <c r="A29" s="16">
        <v>26</v>
      </c>
      <c r="B29" s="17">
        <v>46049</v>
      </c>
      <c r="C29" s="16" t="s">
        <v>119</v>
      </c>
      <c r="D29" s="16" t="s">
        <v>64</v>
      </c>
      <c r="E29" s="16" t="s">
        <v>98</v>
      </c>
      <c r="F29" s="16" t="s">
        <v>142</v>
      </c>
      <c r="G29" s="16" t="s">
        <v>103</v>
      </c>
      <c r="H29" s="18">
        <v>2311.17</v>
      </c>
      <c r="I29" s="18">
        <v>2276.85</v>
      </c>
      <c r="J29" s="18">
        <v>2273.17</v>
      </c>
      <c r="K29" s="18">
        <v>2436.5700000000002</v>
      </c>
      <c r="L29" s="19">
        <v>0.1</v>
      </c>
      <c r="M29" s="20">
        <v>-3.43</v>
      </c>
      <c r="N29" s="21">
        <v>-0.35</v>
      </c>
      <c r="O29" s="21">
        <v>0</v>
      </c>
      <c r="P29" s="12">
        <v>-3.78</v>
      </c>
      <c r="Q29" s="22">
        <v>0.9</v>
      </c>
      <c r="R29" s="14" t="s">
        <v>68</v>
      </c>
      <c r="S29" s="16">
        <v>0</v>
      </c>
      <c r="T29" s="23">
        <f t="shared" si="0"/>
        <v>448.17</v>
      </c>
      <c r="U29" s="24" t="s">
        <v>100</v>
      </c>
      <c r="V29" s="16" t="s">
        <v>92</v>
      </c>
    </row>
    <row r="30" spans="1:22" ht="18" customHeight="1" x14ac:dyDescent="0.35">
      <c r="A30" s="6">
        <v>27</v>
      </c>
      <c r="B30" s="7">
        <v>46050</v>
      </c>
      <c r="C30" s="6" t="s">
        <v>63</v>
      </c>
      <c r="D30" s="6" t="s">
        <v>94</v>
      </c>
      <c r="E30" s="6" t="s">
        <v>65</v>
      </c>
      <c r="F30" s="6" t="s">
        <v>143</v>
      </c>
      <c r="G30" s="6" t="s">
        <v>103</v>
      </c>
      <c r="H30" s="8">
        <v>1.26871</v>
      </c>
      <c r="I30" s="8">
        <v>1.27142</v>
      </c>
      <c r="J30" s="8">
        <v>1.2716099999999999</v>
      </c>
      <c r="K30" s="8">
        <v>1.2637799999999999</v>
      </c>
      <c r="L30" s="9">
        <v>0.2</v>
      </c>
      <c r="M30" s="10">
        <v>-54.2</v>
      </c>
      <c r="N30" s="11">
        <v>-0.7</v>
      </c>
      <c r="O30" s="11">
        <v>0</v>
      </c>
      <c r="P30" s="12">
        <v>-54.9</v>
      </c>
      <c r="Q30" s="13">
        <v>0.93</v>
      </c>
      <c r="R30" s="14" t="s">
        <v>68</v>
      </c>
      <c r="S30" s="6">
        <v>0</v>
      </c>
      <c r="T30" s="25">
        <f t="shared" si="0"/>
        <v>393.27000000000004</v>
      </c>
      <c r="U30" s="15" t="s">
        <v>115</v>
      </c>
      <c r="V30" s="6" t="s">
        <v>86</v>
      </c>
    </row>
    <row r="31" spans="1:22" ht="18" customHeight="1" x14ac:dyDescent="0.35">
      <c r="A31" s="16">
        <v>28</v>
      </c>
      <c r="B31" s="17">
        <v>46051</v>
      </c>
      <c r="C31" s="16" t="s">
        <v>63</v>
      </c>
      <c r="D31" s="16" t="s">
        <v>94</v>
      </c>
      <c r="E31" s="16" t="s">
        <v>144</v>
      </c>
      <c r="F31" s="16" t="s">
        <v>145</v>
      </c>
      <c r="G31" s="16" t="s">
        <v>126</v>
      </c>
      <c r="H31" s="18">
        <v>1.2658100000000001</v>
      </c>
      <c r="I31" s="18">
        <v>1.2600499999999999</v>
      </c>
      <c r="J31" s="18">
        <v>1.2676099999999999</v>
      </c>
      <c r="K31" s="18">
        <v>1.2600499999999999</v>
      </c>
      <c r="L31" s="19">
        <v>0.1</v>
      </c>
      <c r="M31" s="23">
        <v>57.6</v>
      </c>
      <c r="N31" s="21">
        <v>-0.35</v>
      </c>
      <c r="O31" s="21">
        <v>0</v>
      </c>
      <c r="P31" s="26">
        <v>57.25</v>
      </c>
      <c r="Q31" s="22">
        <v>3.2</v>
      </c>
      <c r="R31" s="27" t="s">
        <v>84</v>
      </c>
      <c r="S31" s="16">
        <v>1</v>
      </c>
      <c r="T31" s="23">
        <f t="shared" si="0"/>
        <v>450.52000000000004</v>
      </c>
      <c r="U31" s="24" t="s">
        <v>74</v>
      </c>
      <c r="V31" s="16" t="s">
        <v>75</v>
      </c>
    </row>
    <row r="32" spans="1:22" ht="18" customHeight="1" x14ac:dyDescent="0.35">
      <c r="A32" s="6">
        <v>29</v>
      </c>
      <c r="B32" s="7">
        <v>46052</v>
      </c>
      <c r="C32" s="6" t="s">
        <v>111</v>
      </c>
      <c r="D32" s="6" t="s">
        <v>94</v>
      </c>
      <c r="E32" s="6" t="s">
        <v>98</v>
      </c>
      <c r="F32" s="6" t="s">
        <v>99</v>
      </c>
      <c r="G32" s="6" t="s">
        <v>67</v>
      </c>
      <c r="H32" s="8">
        <v>189.94</v>
      </c>
      <c r="I32" s="8">
        <v>189.51</v>
      </c>
      <c r="J32" s="8">
        <v>190.27</v>
      </c>
      <c r="K32" s="8">
        <v>189.51</v>
      </c>
      <c r="L32" s="9">
        <v>0.25</v>
      </c>
      <c r="M32" s="25">
        <v>107.5</v>
      </c>
      <c r="N32" s="11">
        <v>-0.88</v>
      </c>
      <c r="O32" s="11">
        <v>-0.23</v>
      </c>
      <c r="P32" s="26">
        <v>106.39</v>
      </c>
      <c r="Q32" s="13">
        <v>1.3</v>
      </c>
      <c r="R32" s="27" t="s">
        <v>84</v>
      </c>
      <c r="S32" s="6">
        <v>1</v>
      </c>
      <c r="T32" s="25">
        <f t="shared" si="0"/>
        <v>556.91000000000008</v>
      </c>
      <c r="U32" s="15" t="s">
        <v>104</v>
      </c>
      <c r="V32" s="6" t="s">
        <v>92</v>
      </c>
    </row>
    <row r="33" spans="1:22" ht="18" customHeight="1" x14ac:dyDescent="0.35">
      <c r="A33" s="16">
        <v>30</v>
      </c>
      <c r="B33" s="17">
        <v>46055</v>
      </c>
      <c r="C33" s="16" t="s">
        <v>119</v>
      </c>
      <c r="D33" s="16" t="s">
        <v>94</v>
      </c>
      <c r="E33" s="16" t="s">
        <v>130</v>
      </c>
      <c r="F33" s="16" t="s">
        <v>146</v>
      </c>
      <c r="G33" s="16" t="s">
        <v>114</v>
      </c>
      <c r="H33" s="18">
        <v>2300.9299999999998</v>
      </c>
      <c r="I33" s="18">
        <v>2252.33</v>
      </c>
      <c r="J33" s="18">
        <v>2318.9299999999998</v>
      </c>
      <c r="K33" s="18">
        <v>2252.33</v>
      </c>
      <c r="L33" s="19">
        <v>0.2</v>
      </c>
      <c r="M33" s="23">
        <v>9.7200000000000006</v>
      </c>
      <c r="N33" s="21">
        <v>-0.7</v>
      </c>
      <c r="O33" s="21">
        <v>0</v>
      </c>
      <c r="P33" s="26">
        <v>9.02</v>
      </c>
      <c r="Q33" s="22">
        <v>2.7</v>
      </c>
      <c r="R33" s="27" t="s">
        <v>84</v>
      </c>
      <c r="S33" s="16">
        <v>1</v>
      </c>
      <c r="T33" s="23">
        <f t="shared" si="0"/>
        <v>565.93000000000006</v>
      </c>
      <c r="U33" s="24" t="s">
        <v>104</v>
      </c>
      <c r="V33" s="16" t="s">
        <v>86</v>
      </c>
    </row>
    <row r="34" spans="1:22" ht="18" customHeight="1" x14ac:dyDescent="0.35">
      <c r="A34" s="6">
        <v>31</v>
      </c>
      <c r="B34" s="7">
        <v>46055</v>
      </c>
      <c r="C34" s="6" t="s">
        <v>136</v>
      </c>
      <c r="D34" s="6" t="s">
        <v>64</v>
      </c>
      <c r="E34" s="6" t="s">
        <v>109</v>
      </c>
      <c r="F34" s="6" t="s">
        <v>147</v>
      </c>
      <c r="G34" s="6" t="s">
        <v>91</v>
      </c>
      <c r="H34" s="8">
        <v>17771.02</v>
      </c>
      <c r="I34" s="8">
        <v>17870.22</v>
      </c>
      <c r="J34" s="8">
        <v>17739.02</v>
      </c>
      <c r="K34" s="8">
        <v>17870.22</v>
      </c>
      <c r="L34" s="9">
        <v>0.25</v>
      </c>
      <c r="M34" s="25">
        <v>24.8</v>
      </c>
      <c r="N34" s="11">
        <v>-0.88</v>
      </c>
      <c r="O34" s="11">
        <v>-0.34</v>
      </c>
      <c r="P34" s="26">
        <v>23.58</v>
      </c>
      <c r="Q34" s="13">
        <v>3.1</v>
      </c>
      <c r="R34" s="27" t="s">
        <v>84</v>
      </c>
      <c r="S34" s="6">
        <v>1</v>
      </c>
      <c r="T34" s="25">
        <f t="shared" si="0"/>
        <v>589.5100000000001</v>
      </c>
      <c r="U34" s="15" t="s">
        <v>121</v>
      </c>
      <c r="V34" s="6" t="s">
        <v>81</v>
      </c>
    </row>
    <row r="35" spans="1:22" ht="18" customHeight="1" x14ac:dyDescent="0.35">
      <c r="A35" s="16">
        <v>32</v>
      </c>
      <c r="B35" s="17">
        <v>46055</v>
      </c>
      <c r="C35" s="16" t="s">
        <v>148</v>
      </c>
      <c r="D35" s="16" t="s">
        <v>94</v>
      </c>
      <c r="E35" s="16" t="s">
        <v>127</v>
      </c>
      <c r="F35" s="16" t="s">
        <v>149</v>
      </c>
      <c r="G35" s="16" t="s">
        <v>67</v>
      </c>
      <c r="H35" s="18">
        <v>0.64819000000000004</v>
      </c>
      <c r="I35" s="18">
        <v>0.64975000000000005</v>
      </c>
      <c r="J35" s="18">
        <v>0.64988999999999997</v>
      </c>
      <c r="K35" s="18">
        <v>0.64546999999999999</v>
      </c>
      <c r="L35" s="19">
        <v>0.1</v>
      </c>
      <c r="M35" s="20">
        <v>-15.6</v>
      </c>
      <c r="N35" s="21">
        <v>-0.35</v>
      </c>
      <c r="O35" s="21">
        <v>-0.39</v>
      </c>
      <c r="P35" s="12">
        <v>-16.34</v>
      </c>
      <c r="Q35" s="22">
        <v>0.92</v>
      </c>
      <c r="R35" s="14" t="s">
        <v>68</v>
      </c>
      <c r="S35" s="16">
        <v>0</v>
      </c>
      <c r="T35" s="23">
        <f t="shared" si="0"/>
        <v>573.17000000000007</v>
      </c>
      <c r="U35" s="24" t="s">
        <v>74</v>
      </c>
      <c r="V35" s="16" t="s">
        <v>97</v>
      </c>
    </row>
    <row r="36" spans="1:22" ht="18" customHeight="1" x14ac:dyDescent="0.35">
      <c r="A36" s="6">
        <v>33</v>
      </c>
      <c r="B36" s="7">
        <v>46056</v>
      </c>
      <c r="C36" s="6" t="s">
        <v>119</v>
      </c>
      <c r="D36" s="6" t="s">
        <v>64</v>
      </c>
      <c r="E36" s="6" t="s">
        <v>150</v>
      </c>
      <c r="F36" s="6" t="s">
        <v>151</v>
      </c>
      <c r="G36" s="6" t="s">
        <v>79</v>
      </c>
      <c r="H36" s="8">
        <v>2341.83</v>
      </c>
      <c r="I36" s="8">
        <v>2316.37</v>
      </c>
      <c r="J36" s="8">
        <v>2313.83</v>
      </c>
      <c r="K36" s="8">
        <v>2431.4299999999998</v>
      </c>
      <c r="L36" s="9">
        <v>0.1</v>
      </c>
      <c r="M36" s="10">
        <v>-2.5499999999999998</v>
      </c>
      <c r="N36" s="11">
        <v>-0.35</v>
      </c>
      <c r="O36" s="11">
        <v>-0.5</v>
      </c>
      <c r="P36" s="12">
        <v>-3.4</v>
      </c>
      <c r="Q36" s="13">
        <v>0.91</v>
      </c>
      <c r="R36" s="14" t="s">
        <v>68</v>
      </c>
      <c r="S36" s="6">
        <v>0</v>
      </c>
      <c r="T36" s="25">
        <f t="shared" si="0"/>
        <v>569.7700000000001</v>
      </c>
      <c r="U36" s="15" t="s">
        <v>69</v>
      </c>
      <c r="V36" s="6" t="s">
        <v>86</v>
      </c>
    </row>
    <row r="37" spans="1:22" ht="18" customHeight="1" x14ac:dyDescent="0.35">
      <c r="A37" s="16">
        <v>34</v>
      </c>
      <c r="B37" s="17">
        <v>46057</v>
      </c>
      <c r="C37" s="16" t="s">
        <v>63</v>
      </c>
      <c r="D37" s="16" t="s">
        <v>94</v>
      </c>
      <c r="E37" s="16" t="s">
        <v>150</v>
      </c>
      <c r="F37" s="16" t="s">
        <v>152</v>
      </c>
      <c r="G37" s="16" t="s">
        <v>91</v>
      </c>
      <c r="H37" s="18">
        <v>1.2613300000000001</v>
      </c>
      <c r="I37" s="18">
        <v>1.25407</v>
      </c>
      <c r="J37" s="18">
        <v>1.26353</v>
      </c>
      <c r="K37" s="18">
        <v>1.25407</v>
      </c>
      <c r="L37" s="19">
        <v>0.2</v>
      </c>
      <c r="M37" s="23">
        <v>145.19999999999999</v>
      </c>
      <c r="N37" s="21">
        <v>-0.7</v>
      </c>
      <c r="O37" s="21">
        <v>-0.01</v>
      </c>
      <c r="P37" s="26">
        <v>144.49</v>
      </c>
      <c r="Q37" s="22">
        <v>3.3</v>
      </c>
      <c r="R37" s="27" t="s">
        <v>84</v>
      </c>
      <c r="S37" s="16">
        <v>1</v>
      </c>
      <c r="T37" s="23">
        <f t="shared" si="0"/>
        <v>714.2600000000001</v>
      </c>
      <c r="U37" s="24" t="s">
        <v>74</v>
      </c>
      <c r="V37" s="16" t="s">
        <v>97</v>
      </c>
    </row>
    <row r="38" spans="1:22" ht="18" customHeight="1" x14ac:dyDescent="0.35">
      <c r="A38" s="6">
        <v>35</v>
      </c>
      <c r="B38" s="7">
        <v>46058</v>
      </c>
      <c r="C38" s="6" t="s">
        <v>76</v>
      </c>
      <c r="D38" s="6" t="s">
        <v>94</v>
      </c>
      <c r="E38" s="6" t="s">
        <v>153</v>
      </c>
      <c r="F38" s="6" t="s">
        <v>154</v>
      </c>
      <c r="G38" s="6" t="s">
        <v>132</v>
      </c>
      <c r="H38" s="8">
        <v>38525.18</v>
      </c>
      <c r="I38" s="8">
        <v>38407.379999999997</v>
      </c>
      <c r="J38" s="8">
        <v>38563.18</v>
      </c>
      <c r="K38" s="8">
        <v>38407.379999999997</v>
      </c>
      <c r="L38" s="9">
        <v>0.5</v>
      </c>
      <c r="M38" s="25">
        <v>58.9</v>
      </c>
      <c r="N38" s="11">
        <v>-1.75</v>
      </c>
      <c r="O38" s="11">
        <v>0</v>
      </c>
      <c r="P38" s="26">
        <v>57.15</v>
      </c>
      <c r="Q38" s="13">
        <v>3.1</v>
      </c>
      <c r="R38" s="27" t="s">
        <v>84</v>
      </c>
      <c r="S38" s="6">
        <v>1</v>
      </c>
      <c r="T38" s="25">
        <f t="shared" si="0"/>
        <v>771.41000000000008</v>
      </c>
      <c r="U38" s="15" t="s">
        <v>74</v>
      </c>
      <c r="V38" s="6" t="s">
        <v>92</v>
      </c>
    </row>
    <row r="39" spans="1:22" ht="18" customHeight="1" x14ac:dyDescent="0.35">
      <c r="A39" s="16">
        <v>36</v>
      </c>
      <c r="B39" s="17">
        <v>46059</v>
      </c>
      <c r="C39" s="16" t="s">
        <v>148</v>
      </c>
      <c r="D39" s="16" t="s">
        <v>64</v>
      </c>
      <c r="E39" s="16" t="s">
        <v>155</v>
      </c>
      <c r="F39" s="16" t="s">
        <v>156</v>
      </c>
      <c r="G39" s="16" t="s">
        <v>126</v>
      </c>
      <c r="H39" s="18">
        <v>0.64337999999999995</v>
      </c>
      <c r="I39" s="18">
        <v>0.64107000000000003</v>
      </c>
      <c r="J39" s="18">
        <v>0.64088000000000001</v>
      </c>
      <c r="K39" s="18">
        <v>0.64763000000000004</v>
      </c>
      <c r="L39" s="19">
        <v>0.5</v>
      </c>
      <c r="M39" s="20">
        <v>-115.5</v>
      </c>
      <c r="N39" s="21">
        <v>-1.75</v>
      </c>
      <c r="O39" s="21">
        <v>0</v>
      </c>
      <c r="P39" s="12">
        <v>-117.25</v>
      </c>
      <c r="Q39" s="22">
        <v>0.92</v>
      </c>
      <c r="R39" s="14" t="s">
        <v>68</v>
      </c>
      <c r="S39" s="16">
        <v>0</v>
      </c>
      <c r="T39" s="23">
        <f t="shared" si="0"/>
        <v>654.16000000000008</v>
      </c>
      <c r="U39" s="24" t="s">
        <v>80</v>
      </c>
      <c r="V39" s="16" t="s">
        <v>81</v>
      </c>
    </row>
    <row r="40" spans="1:22" ht="18" customHeight="1" x14ac:dyDescent="0.35">
      <c r="A40" s="6">
        <v>37</v>
      </c>
      <c r="B40" s="7">
        <v>46062</v>
      </c>
      <c r="C40" s="6" t="s">
        <v>111</v>
      </c>
      <c r="D40" s="6" t="s">
        <v>94</v>
      </c>
      <c r="E40" s="6" t="s">
        <v>98</v>
      </c>
      <c r="F40" s="6" t="s">
        <v>157</v>
      </c>
      <c r="G40" s="6" t="s">
        <v>126</v>
      </c>
      <c r="H40" s="8">
        <v>190.45</v>
      </c>
      <c r="I40" s="8">
        <v>190.72</v>
      </c>
      <c r="J40" s="8">
        <v>190.73</v>
      </c>
      <c r="K40" s="8">
        <v>189.92</v>
      </c>
      <c r="L40" s="9">
        <v>0.25</v>
      </c>
      <c r="M40" s="10">
        <v>-67.5</v>
      </c>
      <c r="N40" s="11">
        <v>-0.88</v>
      </c>
      <c r="O40" s="11">
        <v>0</v>
      </c>
      <c r="P40" s="12">
        <v>-68.38</v>
      </c>
      <c r="Q40" s="13">
        <v>0.96</v>
      </c>
      <c r="R40" s="14" t="s">
        <v>68</v>
      </c>
      <c r="S40" s="6">
        <v>0</v>
      </c>
      <c r="T40" s="25">
        <f t="shared" si="0"/>
        <v>585.78000000000009</v>
      </c>
      <c r="U40" s="15" t="s">
        <v>115</v>
      </c>
      <c r="V40" s="6" t="s">
        <v>116</v>
      </c>
    </row>
    <row r="41" spans="1:22" ht="18" customHeight="1" x14ac:dyDescent="0.35">
      <c r="A41" s="16">
        <v>38</v>
      </c>
      <c r="B41" s="17">
        <v>46062</v>
      </c>
      <c r="C41" s="16" t="s">
        <v>71</v>
      </c>
      <c r="D41" s="16" t="s">
        <v>94</v>
      </c>
      <c r="E41" s="16" t="s">
        <v>72</v>
      </c>
      <c r="F41" s="16" t="s">
        <v>158</v>
      </c>
      <c r="G41" s="16" t="s">
        <v>126</v>
      </c>
      <c r="H41" s="18">
        <v>1.09389</v>
      </c>
      <c r="I41" s="18">
        <v>1.0905899999999999</v>
      </c>
      <c r="J41" s="18">
        <v>1.09609</v>
      </c>
      <c r="K41" s="18">
        <v>1.0905899999999999</v>
      </c>
      <c r="L41" s="19">
        <v>0.5</v>
      </c>
      <c r="M41" s="23">
        <v>165</v>
      </c>
      <c r="N41" s="21">
        <v>-1.75</v>
      </c>
      <c r="O41" s="21">
        <v>-0.3</v>
      </c>
      <c r="P41" s="26">
        <v>162.94999999999999</v>
      </c>
      <c r="Q41" s="22">
        <v>1.5</v>
      </c>
      <c r="R41" s="27" t="s">
        <v>84</v>
      </c>
      <c r="S41" s="16">
        <v>1</v>
      </c>
      <c r="T41" s="23">
        <f t="shared" si="0"/>
        <v>748.73</v>
      </c>
      <c r="U41" s="24" t="s">
        <v>121</v>
      </c>
      <c r="V41" s="16" t="s">
        <v>92</v>
      </c>
    </row>
    <row r="42" spans="1:22" ht="18" customHeight="1" x14ac:dyDescent="0.35">
      <c r="A42" s="6">
        <v>39</v>
      </c>
      <c r="B42" s="7">
        <v>46062</v>
      </c>
      <c r="C42" s="6" t="s">
        <v>93</v>
      </c>
      <c r="D42" s="6" t="s">
        <v>94</v>
      </c>
      <c r="E42" s="6" t="s">
        <v>159</v>
      </c>
      <c r="F42" s="6" t="s">
        <v>160</v>
      </c>
      <c r="G42" s="6" t="s">
        <v>91</v>
      </c>
      <c r="H42" s="8">
        <v>149.43</v>
      </c>
      <c r="I42" s="8">
        <v>148.57</v>
      </c>
      <c r="J42" s="8">
        <v>149.76</v>
      </c>
      <c r="K42" s="8">
        <v>148.57</v>
      </c>
      <c r="L42" s="9">
        <v>0.2</v>
      </c>
      <c r="M42" s="25">
        <v>172</v>
      </c>
      <c r="N42" s="11">
        <v>-0.7</v>
      </c>
      <c r="O42" s="11">
        <v>0</v>
      </c>
      <c r="P42" s="26">
        <v>171.3</v>
      </c>
      <c r="Q42" s="13">
        <v>2.61</v>
      </c>
      <c r="R42" s="27" t="s">
        <v>84</v>
      </c>
      <c r="S42" s="6">
        <v>1</v>
      </c>
      <c r="T42" s="25">
        <f t="shared" si="0"/>
        <v>920.03</v>
      </c>
      <c r="U42" s="15" t="s">
        <v>74</v>
      </c>
      <c r="V42" s="6" t="s">
        <v>116</v>
      </c>
    </row>
    <row r="43" spans="1:22" ht="18" customHeight="1" x14ac:dyDescent="0.35">
      <c r="A43" s="16">
        <v>40</v>
      </c>
      <c r="B43" s="17">
        <v>46063</v>
      </c>
      <c r="C43" s="16" t="s">
        <v>136</v>
      </c>
      <c r="D43" s="16" t="s">
        <v>94</v>
      </c>
      <c r="E43" s="16" t="s">
        <v>77</v>
      </c>
      <c r="F43" s="16" t="s">
        <v>161</v>
      </c>
      <c r="G43" s="16" t="s">
        <v>126</v>
      </c>
      <c r="H43" s="18">
        <v>17792.16</v>
      </c>
      <c r="I43" s="18">
        <v>17814.82</v>
      </c>
      <c r="J43" s="18">
        <v>17819.16</v>
      </c>
      <c r="K43" s="18">
        <v>17748.96</v>
      </c>
      <c r="L43" s="19">
        <v>0.5</v>
      </c>
      <c r="M43" s="20">
        <v>-11.33</v>
      </c>
      <c r="N43" s="21">
        <v>-1.75</v>
      </c>
      <c r="O43" s="21">
        <v>0</v>
      </c>
      <c r="P43" s="12">
        <v>-13.08</v>
      </c>
      <c r="Q43" s="22">
        <v>0.84</v>
      </c>
      <c r="R43" s="14" t="s">
        <v>68</v>
      </c>
      <c r="S43" s="16">
        <v>0</v>
      </c>
      <c r="T43" s="23">
        <f t="shared" si="0"/>
        <v>906.94999999999993</v>
      </c>
      <c r="U43" s="24" t="s">
        <v>115</v>
      </c>
      <c r="V43" s="16" t="s">
        <v>97</v>
      </c>
    </row>
  </sheetData>
  <mergeCells count="2">
    <mergeCell ref="A2:V2"/>
    <mergeCell ref="A1:V1"/>
  </mergeCells>
  <conditionalFormatting sqref="P4:P43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">
    <dataValidation type="list" sqref="D4:D204" xr:uid="{00000000-0002-0000-0100-000000000000}">
      <formula1>"Long,Short"</formula1>
    </dataValidation>
    <dataValidation type="list" allowBlank="1" sqref="R4:R204" xr:uid="{00000000-0002-0000-0100-000001000000}">
      <formula1>"Win,Loss,BE"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2C55E"/>
  </sheetPr>
  <dimension ref="A1:R24"/>
  <sheetViews>
    <sheetView showGridLines="0" workbookViewId="0">
      <selection activeCell="I5" sqref="I5"/>
    </sheetView>
  </sheetViews>
  <sheetFormatPr defaultRowHeight="14.5" x14ac:dyDescent="0.35"/>
  <cols>
    <col min="1" max="19" width="14" customWidth="1"/>
  </cols>
  <sheetData>
    <row r="1" spans="1:18" ht="48" customHeight="1" x14ac:dyDescent="0.35">
      <c r="A1" s="45" t="s">
        <v>162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ht="20" customHeight="1" x14ac:dyDescent="0.35">
      <c r="A2" s="48" t="s">
        <v>163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4" spans="1:18" ht="18" customHeight="1" x14ac:dyDescent="0.35">
      <c r="A4" s="28" t="s">
        <v>164</v>
      </c>
      <c r="B4" s="28" t="s">
        <v>165</v>
      </c>
      <c r="C4" s="28" t="s">
        <v>16</v>
      </c>
      <c r="D4" s="28" t="s">
        <v>166</v>
      </c>
      <c r="E4" s="28" t="s">
        <v>167</v>
      </c>
      <c r="F4" s="28" t="s">
        <v>168</v>
      </c>
      <c r="G4" s="28" t="s">
        <v>169</v>
      </c>
      <c r="H4" s="28" t="s">
        <v>170</v>
      </c>
      <c r="I4" s="28" t="s">
        <v>171</v>
      </c>
    </row>
    <row r="5" spans="1:18" ht="30" customHeight="1" x14ac:dyDescent="0.35">
      <c r="A5" s="29">
        <f>COUNTA('📋 Trade Log'!B4:B10000)-COUNTA(IF('📋 Trade Log'!B4:B10000="",1))</f>
        <v>39</v>
      </c>
      <c r="B5" s="30">
        <f>SUM('📋 Trade Log'!P4:P10000)</f>
        <v>906.94999999999993</v>
      </c>
      <c r="C5" s="31">
        <f>COUNTIF('📋 Trade Log'!R4:R10000,"Win")/MAX(1,COUNTA('📋 Trade Log'!R4:R10000))*100</f>
        <v>50</v>
      </c>
      <c r="D5" s="29">
        <f>COUNTIF('📋 Trade Log'!R4:R10000,"Win")</f>
        <v>20</v>
      </c>
      <c r="E5" s="29">
        <f>COUNTIF('📋 Trade Log'!R4:R10000,"Loss")</f>
        <v>20</v>
      </c>
      <c r="F5" s="30">
        <f>AVERAGEIF('📋 Trade Log'!R4:R10000,"Win",'📋 Trade Log'!P4:P10000)</f>
        <v>80.003500000000003</v>
      </c>
      <c r="G5" s="30">
        <f>AVERAGEIF('📋 Trade Log'!R4:R10000,"Loss",'📋 Trade Log'!P4:P10000)</f>
        <v>-34.655999999999999</v>
      </c>
      <c r="H5" s="30">
        <f>MAX('📋 Trade Log'!P4:P10000)</f>
        <v>323.11</v>
      </c>
      <c r="I5" s="30">
        <f>MIN('📋 Trade Log'!P4:P10000)</f>
        <v>-117.25</v>
      </c>
    </row>
    <row r="8" spans="1:18" ht="18" customHeight="1" x14ac:dyDescent="0.35">
      <c r="A8" s="28" t="s">
        <v>18</v>
      </c>
      <c r="B8" s="28" t="s">
        <v>172</v>
      </c>
      <c r="C8" s="28" t="s">
        <v>173</v>
      </c>
      <c r="D8" s="28" t="s">
        <v>174</v>
      </c>
      <c r="E8" s="28" t="s">
        <v>175</v>
      </c>
      <c r="F8" s="28" t="s">
        <v>176</v>
      </c>
    </row>
    <row r="9" spans="1:18" ht="30" customHeight="1" x14ac:dyDescent="0.35">
      <c r="A9" s="32">
        <f>IFERROR(SUMIF('📋 Trade Log'!R4:R10000,"Win",'📋 Trade Log'!P4:P10000)/ABS(SUMIF('📋 Trade Log'!R4:R10000,"Loss",'📋 Trade Log'!P4:P10000)),0)</f>
        <v>2.3085035780240077</v>
      </c>
      <c r="B9" s="30">
        <f>(COUNTIF('📋 Trade Log'!R4:R10000,"Win")/MAX(1,COUNTA('📋 Trade Log'!R4:R10000)))*AVERAGEIF('📋 Trade Log'!R4:R10000,"Win",'📋 Trade Log'!P4:P10000)+(COUNTIF('📋 Trade Log'!R4:R10000,"Loss")/MAX(1,COUNTA('📋 Trade Log'!R4:R10000)))*AVERAGEIF('📋 Trade Log'!R4:R10000,"Loss",'📋 Trade Log'!P4:P10000)</f>
        <v>22.673750000000002</v>
      </c>
      <c r="C9" s="32">
        <f>AVERAGEIF('📋 Trade Log'!R4:R10000,"&lt;&gt;",'📋 Trade Log'!Q4:Q10000)</f>
        <v>1.6427500000000002</v>
      </c>
      <c r="D9" s="30">
        <f>SUM('📋 Trade Log'!N4:N10000)</f>
        <v>-30.859999999999996</v>
      </c>
      <c r="E9" s="29">
        <f>COUNTIF('📋 Trade Log'!R4:R10000,"BE")</f>
        <v>0</v>
      </c>
      <c r="F9" s="33" t="str">
        <f>"Calculate manually"</f>
        <v>Calculate manually</v>
      </c>
    </row>
    <row r="11" spans="1:18" ht="22" customHeight="1" x14ac:dyDescent="0.35">
      <c r="A11" s="47" t="s">
        <v>177</v>
      </c>
      <c r="B11" s="46"/>
      <c r="C11" s="46"/>
      <c r="D11" s="46"/>
      <c r="E11" s="46"/>
      <c r="F11" s="46"/>
      <c r="G11" s="46"/>
      <c r="H11" s="46"/>
      <c r="I11" s="46"/>
      <c r="K11" s="47" t="s">
        <v>178</v>
      </c>
      <c r="L11" s="46"/>
      <c r="M11" s="46"/>
      <c r="N11" s="46"/>
      <c r="O11" s="46"/>
      <c r="P11" s="46"/>
    </row>
    <row r="12" spans="1:18" ht="20" customHeight="1" x14ac:dyDescent="0.35">
      <c r="A12" s="34" t="s">
        <v>179</v>
      </c>
      <c r="B12" s="34" t="s">
        <v>180</v>
      </c>
      <c r="C12" s="34" t="s">
        <v>181</v>
      </c>
      <c r="D12" s="34" t="s">
        <v>182</v>
      </c>
      <c r="E12" s="34" t="s">
        <v>183</v>
      </c>
      <c r="F12" s="34" t="s">
        <v>184</v>
      </c>
      <c r="G12" s="34" t="s">
        <v>185</v>
      </c>
      <c r="H12" s="34" t="s">
        <v>186</v>
      </c>
      <c r="I12" s="34" t="s">
        <v>187</v>
      </c>
      <c r="K12" s="34" t="s">
        <v>47</v>
      </c>
      <c r="L12" s="34" t="s">
        <v>180</v>
      </c>
      <c r="M12" s="34" t="s">
        <v>181</v>
      </c>
      <c r="N12" s="34" t="s">
        <v>183</v>
      </c>
      <c r="O12" s="34" t="s">
        <v>188</v>
      </c>
      <c r="P12" s="34" t="s">
        <v>189</v>
      </c>
    </row>
    <row r="13" spans="1:18" ht="17" customHeight="1" x14ac:dyDescent="0.35">
      <c r="A13" s="35" t="s">
        <v>190</v>
      </c>
      <c r="B13" s="36">
        <f>SUMPRODUCT((TEXT('📋 Trade Log'!$B$4:$B$10000,"MMM YYYY")="Jan 2026")*1)</f>
        <v>29</v>
      </c>
      <c r="C13" s="36">
        <f>SUMPRODUCT((TEXT('📋 Trade Log'!$B$4:$B$10000,"MMM YYYY")="Jan 2026")*('📋 Trade Log'!$R$4:$R$10000="Win"))</f>
        <v>14</v>
      </c>
      <c r="D13" s="36">
        <f>SUMPRODUCT((TEXT('📋 Trade Log'!$B$4:$B$10000,"MMM YYYY")="Jan 2026")*('📋 Trade Log'!$R$4:$R$10000="Loss"))</f>
        <v>15</v>
      </c>
      <c r="E13" s="37">
        <f t="shared" ref="E13:E24" si="0">IFERROR(C13/MAX(1,B13)*100,0)</f>
        <v>48.275862068965516</v>
      </c>
      <c r="F13" s="38">
        <f>SUMPRODUCT((TEXT('📋 Trade Log'!$B$4:$B$10000,"MMM YYYY")="Jan 2026")*'📋 Trade Log'!$M$4:$M$10000)</f>
        <v>579.86</v>
      </c>
      <c r="G13" s="38">
        <f>SUMPRODUCT((TEXT('📋 Trade Log'!$B$4:$B$10000,"MMM YYYY")="Jan 2026")*'📋 Trade Log'!$P$4:$P$10000)</f>
        <v>556.91000000000008</v>
      </c>
      <c r="H13" s="38">
        <f ca="1">IFERROR(_xludf.MAXIFS('📋 Trade Log'!$P$4:$P$10000,'📋 Trade Log'!$B$4:$B$10000,"&gt;="&amp;DATE(2026,1,1),'📋 Trade Log'!$B$4:$B$10000,"&lt;"&amp;DATE(2026,2,1)),0)</f>
        <v>0</v>
      </c>
      <c r="I13" s="38">
        <f ca="1">IFERROR(_xludf.MINIFS('📋 Trade Log'!$P$4:$P$10000,'📋 Trade Log'!$B$4:$B$10000,"&gt;="&amp;DATE(2026,1,1),'📋 Trade Log'!$B$4:$B$10000,"&lt;"&amp;DATE(2026,2,1)),0)</f>
        <v>0</v>
      </c>
      <c r="K13" s="35" t="s">
        <v>79</v>
      </c>
      <c r="L13" s="36">
        <f>COUNTIF('📋 Trade Log'!$G$4:$G$10000,"Breakout")</f>
        <v>5</v>
      </c>
      <c r="M13" s="36">
        <f>SUMPRODUCT(('📋 Trade Log'!$G$4:$G$10000="Breakout")*('📋 Trade Log'!$R$4:$R$10000="Win"))</f>
        <v>3</v>
      </c>
      <c r="N13" s="37">
        <f>IFERROR(M13/MAX(1,L13)*100,0)</f>
        <v>60</v>
      </c>
      <c r="O13" s="38">
        <f>SUMIF('📋 Trade Log'!$G$4:$G$10000,"Breakout",'📋 Trade Log'!$P$4:$P$10000)</f>
        <v>189.08</v>
      </c>
      <c r="P13" s="38">
        <f t="shared" ref="P13:P19" si="1">IFERROR(O13/MAX(1,K13),0)</f>
        <v>189.08</v>
      </c>
    </row>
    <row r="14" spans="1:18" ht="17" customHeight="1" x14ac:dyDescent="0.35">
      <c r="A14" s="39" t="s">
        <v>191</v>
      </c>
      <c r="B14" s="40">
        <f>SUMPRODUCT((TEXT('📋 Trade Log'!$B$4:$B$10000,"MMM YYYY")="Feb 2026")*1)</f>
        <v>11</v>
      </c>
      <c r="C14" s="40">
        <f>SUMPRODUCT((TEXT('📋 Trade Log'!$B$4:$B$10000,"MMM YYYY")="Feb 2026")*('📋 Trade Log'!$R$4:$R$10000="Win"))</f>
        <v>6</v>
      </c>
      <c r="D14" s="40">
        <f>SUMPRODUCT((TEXT('📋 Trade Log'!$B$4:$B$10000,"MMM YYYY")="Feb 2026")*('📋 Trade Log'!$R$4:$R$10000="Loss"))</f>
        <v>5</v>
      </c>
      <c r="E14" s="41">
        <f t="shared" si="0"/>
        <v>54.54545454545454</v>
      </c>
      <c r="F14" s="42">
        <f>SUMPRODUCT((TEXT('📋 Trade Log'!$B$4:$B$10000,"MMM YYYY")="Feb 2026")*'📋 Trade Log'!$M$4:$M$10000)</f>
        <v>363.14000000000004</v>
      </c>
      <c r="G14" s="42">
        <f>SUMPRODUCT((TEXT('📋 Trade Log'!$B$4:$B$10000,"MMM YYYY")="Feb 2026")*'📋 Trade Log'!$P$4:$P$10000)</f>
        <v>350.04</v>
      </c>
      <c r="H14" s="42">
        <f ca="1">IFERROR(_xludf.MAXIFS('📋 Trade Log'!$P$4:$P$10000,'📋 Trade Log'!$B$4:$B$10000,"&gt;="&amp;DATE(2026,2,1),'📋 Trade Log'!$B$4:$B$10000,"&lt;"&amp;DATE(2026,3,1)),0)</f>
        <v>0</v>
      </c>
      <c r="I14" s="42">
        <f ca="1">IFERROR(_xludf.MINIFS('📋 Trade Log'!$P$4:$P$10000,'📋 Trade Log'!$B$4:$B$10000,"&gt;="&amp;DATE(2026,2,1),'📋 Trade Log'!$B$4:$B$10000,"&lt;"&amp;DATE(2026,3,1)),0)</f>
        <v>0</v>
      </c>
      <c r="K14" s="39" t="s">
        <v>91</v>
      </c>
      <c r="L14" s="40">
        <f>COUNTIF('📋 Trade Log'!$G$4:$G$10000,"Trend Following")</f>
        <v>8</v>
      </c>
      <c r="M14" s="40">
        <f>SUMPRODUCT(('📋 Trade Log'!$G$4:$G$10000="Trend Following")*('📋 Trade Log'!$R$4:$R$10000="Win"))</f>
        <v>4</v>
      </c>
      <c r="N14" s="37">
        <f t="shared" ref="N14:N19" si="2">IFERROR(M14/MAX(1,L14)*100,0)</f>
        <v>50</v>
      </c>
      <c r="O14" s="42">
        <f>SUMIF('📋 Trade Log'!$G$4:$G$10000,"Trend Following",'📋 Trade Log'!$P$4:$P$10000)</f>
        <v>356.20000000000005</v>
      </c>
      <c r="P14" s="42">
        <f t="shared" si="1"/>
        <v>356.20000000000005</v>
      </c>
    </row>
    <row r="15" spans="1:18" ht="17" customHeight="1" x14ac:dyDescent="0.35">
      <c r="A15" s="35" t="s">
        <v>192</v>
      </c>
      <c r="B15" s="36">
        <f>SUMPRODUCT((TEXT('📋 Trade Log'!$B$4:$B$10000,"MMM YYYY")="Mar 2026")*1)</f>
        <v>0</v>
      </c>
      <c r="C15" s="36">
        <f>SUMPRODUCT((TEXT('📋 Trade Log'!$B$4:$B$10000,"MMM YYYY")="Mar 2026")*('📋 Trade Log'!$R$4:$R$10000="Win"))</f>
        <v>0</v>
      </c>
      <c r="D15" s="36">
        <f>SUMPRODUCT((TEXT('📋 Trade Log'!$B$4:$B$10000,"MMM YYYY")="Mar 2026")*('📋 Trade Log'!$R$4:$R$10000="Loss"))</f>
        <v>0</v>
      </c>
      <c r="E15" s="37">
        <f t="shared" si="0"/>
        <v>0</v>
      </c>
      <c r="F15" s="38">
        <f>SUMPRODUCT((TEXT('📋 Trade Log'!$B$4:$B$10000,"MMM YYYY")="Mar 2026")*'📋 Trade Log'!$M$4:$M$10000)</f>
        <v>0</v>
      </c>
      <c r="G15" s="38">
        <f>SUMPRODUCT((TEXT('📋 Trade Log'!$B$4:$B$10000,"MMM YYYY")="Mar 2026")*'📋 Trade Log'!$P$4:$P$10000)</f>
        <v>0</v>
      </c>
      <c r="H15" s="38">
        <f ca="1">IFERROR(_xludf.MAXIFS('📋 Trade Log'!$P$4:$P$10000,'📋 Trade Log'!$B$4:$B$10000,"&gt;="&amp;DATE(2026,3,1),'📋 Trade Log'!$B$4:$B$10000,"&lt;"&amp;DATE(2026,4,1)),0)</f>
        <v>0</v>
      </c>
      <c r="I15" s="38">
        <f ca="1">IFERROR(_xludf.MINIFS('📋 Trade Log'!$P$4:$P$10000,'📋 Trade Log'!$B$4:$B$10000,"&gt;="&amp;DATE(2026,3,1),'📋 Trade Log'!$B$4:$B$10000,"&lt;"&amp;DATE(2026,4,1)),0)</f>
        <v>0</v>
      </c>
      <c r="K15" s="35" t="s">
        <v>126</v>
      </c>
      <c r="L15" s="36">
        <f>COUNTIF('📋 Trade Log'!$G$4:$G$10000,"Support/Resistance")</f>
        <v>6</v>
      </c>
      <c r="M15" s="36">
        <f>SUMPRODUCT(('📋 Trade Log'!$G$4:$G$10000="Support/Resistance")*('📋 Trade Log'!$R$4:$R$10000="Win"))</f>
        <v>2</v>
      </c>
      <c r="N15" s="37">
        <f t="shared" si="2"/>
        <v>33.333333333333329</v>
      </c>
      <c r="O15" s="38">
        <f>SUMIF('📋 Trade Log'!$G$4:$G$10000,"Support/Resistance",'📋 Trade Log'!$P$4:$P$10000)</f>
        <v>1.5099999999999749</v>
      </c>
      <c r="P15" s="38">
        <f t="shared" si="1"/>
        <v>1.5099999999999749</v>
      </c>
    </row>
    <row r="16" spans="1:18" ht="17" customHeight="1" x14ac:dyDescent="0.35">
      <c r="A16" s="39" t="s">
        <v>193</v>
      </c>
      <c r="B16" s="40">
        <f>SUMPRODUCT((TEXT('📋 Trade Log'!$B$4:$B$10000,"MMM YYYY")="Apr 2026")*1)</f>
        <v>0</v>
      </c>
      <c r="C16" s="40">
        <f>SUMPRODUCT((TEXT('📋 Trade Log'!$B$4:$B$10000,"MMM YYYY")="Apr 2026")*('📋 Trade Log'!$R$4:$R$10000="Win"))</f>
        <v>0</v>
      </c>
      <c r="D16" s="40">
        <f>SUMPRODUCT((TEXT('📋 Trade Log'!$B$4:$B$10000,"MMM YYYY")="Apr 2026")*('📋 Trade Log'!$R$4:$R$10000="Loss"))</f>
        <v>0</v>
      </c>
      <c r="E16" s="41">
        <f t="shared" si="0"/>
        <v>0</v>
      </c>
      <c r="F16" s="42">
        <f>SUMPRODUCT((TEXT('📋 Trade Log'!$B$4:$B$10000,"MMM YYYY")="Apr 2026")*'📋 Trade Log'!$M$4:$M$10000)</f>
        <v>0</v>
      </c>
      <c r="G16" s="42">
        <f>SUMPRODUCT((TEXT('📋 Trade Log'!$B$4:$B$10000,"MMM YYYY")="Apr 2026")*'📋 Trade Log'!$P$4:$P$10000)</f>
        <v>0</v>
      </c>
      <c r="H16" s="42">
        <f ca="1">IFERROR(_xludf.MAXIFS('📋 Trade Log'!$P$4:$P$10000,'📋 Trade Log'!$B$4:$B$10000,"&gt;="&amp;DATE(2026,4,1),'📋 Trade Log'!$B$4:$B$10000,"&lt;"&amp;DATE(2026,5,1)),0)</f>
        <v>0</v>
      </c>
      <c r="I16" s="42">
        <f ca="1">IFERROR(_xludf.MINIFS('📋 Trade Log'!$P$4:$P$10000,'📋 Trade Log'!$B$4:$B$10000,"&gt;="&amp;DATE(2026,4,1),'📋 Trade Log'!$B$4:$B$10000,"&lt;"&amp;DATE(2026,5,1)),0)</f>
        <v>0</v>
      </c>
      <c r="K16" s="39" t="s">
        <v>114</v>
      </c>
      <c r="L16" s="40">
        <f>COUNTIF('📋 Trade Log'!$G$4:$G$10000,"ICT Order Block")</f>
        <v>2</v>
      </c>
      <c r="M16" s="40">
        <f>SUMPRODUCT(('📋 Trade Log'!$G$4:$G$10000="ICT Order Block")*('📋 Trade Log'!$R$4:$R$10000="Win"))</f>
        <v>1</v>
      </c>
      <c r="N16" s="37">
        <f t="shared" si="2"/>
        <v>50</v>
      </c>
      <c r="O16" s="42">
        <f>SUMIF('📋 Trade Log'!$G$4:$G$10000,"ICT Order Block",'📋 Trade Log'!$P$4:$P$10000)</f>
        <v>-87.73</v>
      </c>
      <c r="P16" s="42">
        <f t="shared" si="1"/>
        <v>-87.73</v>
      </c>
    </row>
    <row r="17" spans="1:16" ht="17" customHeight="1" x14ac:dyDescent="0.35">
      <c r="A17" s="35" t="s">
        <v>194</v>
      </c>
      <c r="B17" s="36">
        <f>SUMPRODUCT((TEXT('📋 Trade Log'!$B$4:$B$10000,"MMM YYYY")="May 2026")*1)</f>
        <v>0</v>
      </c>
      <c r="C17" s="36">
        <f>SUMPRODUCT((TEXT('📋 Trade Log'!$B$4:$B$10000,"MMM YYYY")="May 2026")*('📋 Trade Log'!$R$4:$R$10000="Win"))</f>
        <v>0</v>
      </c>
      <c r="D17" s="36">
        <f>SUMPRODUCT((TEXT('📋 Trade Log'!$B$4:$B$10000,"MMM YYYY")="May 2026")*('📋 Trade Log'!$R$4:$R$10000="Loss"))</f>
        <v>0</v>
      </c>
      <c r="E17" s="37">
        <f t="shared" si="0"/>
        <v>0</v>
      </c>
      <c r="F17" s="38">
        <f>SUMPRODUCT((TEXT('📋 Trade Log'!$B$4:$B$10000,"MMM YYYY")="May 2026")*'📋 Trade Log'!$M$4:$M$10000)</f>
        <v>0</v>
      </c>
      <c r="G17" s="38">
        <f>SUMPRODUCT((TEXT('📋 Trade Log'!$B$4:$B$10000,"MMM YYYY")="May 2026")*'📋 Trade Log'!$P$4:$P$10000)</f>
        <v>0</v>
      </c>
      <c r="H17" s="38">
        <f ca="1">IFERROR(_xludf.MAXIFS('📋 Trade Log'!$P$4:$P$10000,'📋 Trade Log'!$B$4:$B$10000,"&gt;="&amp;DATE(2026,5,1),'📋 Trade Log'!$B$4:$B$10000,"&lt;"&amp;DATE(2026,6,1)),0)</f>
        <v>0</v>
      </c>
      <c r="I17" s="38">
        <f ca="1">IFERROR(_xludf.MINIFS('📋 Trade Log'!$P$4:$P$10000,'📋 Trade Log'!$B$4:$B$10000,"&gt;="&amp;DATE(2026,5,1),'📋 Trade Log'!$B$4:$B$10000,"&lt;"&amp;DATE(2026,6,1)),0)</f>
        <v>0</v>
      </c>
      <c r="K17" s="35" t="s">
        <v>132</v>
      </c>
      <c r="L17" s="36">
        <f>COUNTIF('📋 Trade Log'!$G$4:$G$10000,"Supply &amp; Demand")</f>
        <v>2</v>
      </c>
      <c r="M17" s="36">
        <f>SUMPRODUCT(('📋 Trade Log'!$G$4:$G$10000="Supply &amp; Demand")*('📋 Trade Log'!$R$4:$R$10000="Win"))</f>
        <v>2</v>
      </c>
      <c r="N17" s="37">
        <f t="shared" si="2"/>
        <v>100</v>
      </c>
      <c r="O17" s="38">
        <f>SUMIF('📋 Trade Log'!$G$4:$G$10000,"Supply &amp; Demand",'📋 Trade Log'!$P$4:$P$10000)</f>
        <v>61.91</v>
      </c>
      <c r="P17" s="38">
        <f t="shared" si="1"/>
        <v>61.91</v>
      </c>
    </row>
    <row r="18" spans="1:16" ht="17" customHeight="1" x14ac:dyDescent="0.35">
      <c r="A18" s="39" t="s">
        <v>195</v>
      </c>
      <c r="B18" s="40">
        <f>SUMPRODUCT((TEXT('📋 Trade Log'!$B$4:$B$10000,"MMM YYYY")="Jun 2026")*1)</f>
        <v>0</v>
      </c>
      <c r="C18" s="40">
        <f>SUMPRODUCT((TEXT('📋 Trade Log'!$B$4:$B$10000,"MMM YYYY")="Jun 2026")*('📋 Trade Log'!$R$4:$R$10000="Win"))</f>
        <v>0</v>
      </c>
      <c r="D18" s="40">
        <f>SUMPRODUCT((TEXT('📋 Trade Log'!$B$4:$B$10000,"MMM YYYY")="Jun 2026")*('📋 Trade Log'!$R$4:$R$10000="Loss"))</f>
        <v>0</v>
      </c>
      <c r="E18" s="41">
        <f t="shared" si="0"/>
        <v>0</v>
      </c>
      <c r="F18" s="42">
        <f>SUMPRODUCT((TEXT('📋 Trade Log'!$B$4:$B$10000,"MMM YYYY")="Jun 2026")*'📋 Trade Log'!$M$4:$M$10000)</f>
        <v>0</v>
      </c>
      <c r="G18" s="42">
        <f>SUMPRODUCT((TEXT('📋 Trade Log'!$B$4:$B$10000,"MMM YYYY")="Jun 2026")*'📋 Trade Log'!$P$4:$P$10000)</f>
        <v>0</v>
      </c>
      <c r="H18" s="42">
        <f ca="1">IFERROR(_xludf.MAXIFS('📋 Trade Log'!$P$4:$P$10000,'📋 Trade Log'!$B$4:$B$10000,"&gt;="&amp;DATE(2026,6,1),'📋 Trade Log'!$B$4:$B$10000,"&lt;"&amp;DATE(2026,7,1)),0)</f>
        <v>0</v>
      </c>
      <c r="I18" s="42">
        <f ca="1">IFERROR(_xludf.MINIFS('📋 Trade Log'!$P$4:$P$10000,'📋 Trade Log'!$B$4:$B$10000,"&gt;="&amp;DATE(2026,6,1),'📋 Trade Log'!$B$4:$B$10000,"&lt;"&amp;DATE(2026,7,1)),0)</f>
        <v>0</v>
      </c>
      <c r="K18" s="39" t="s">
        <v>67</v>
      </c>
      <c r="L18" s="40">
        <f>COUNTIF('📋 Trade Log'!$G$4:$G$10000,"News Fade")</f>
        <v>9</v>
      </c>
      <c r="M18" s="40">
        <f>SUMPRODUCT(('📋 Trade Log'!$G$4:$G$10000="News Fade")*('📋 Trade Log'!$R$4:$R$10000="Win"))</f>
        <v>6</v>
      </c>
      <c r="N18" s="37">
        <f t="shared" si="2"/>
        <v>66.666666666666657</v>
      </c>
      <c r="O18" s="42">
        <f>SUMIF('📋 Trade Log'!$G$4:$G$10000,"News Fade",'📋 Trade Log'!$P$4:$P$10000)</f>
        <v>423.03000000000003</v>
      </c>
      <c r="P18" s="42">
        <f t="shared" si="1"/>
        <v>423.03000000000003</v>
      </c>
    </row>
    <row r="19" spans="1:16" ht="17" customHeight="1" x14ac:dyDescent="0.35">
      <c r="A19" s="35" t="s">
        <v>196</v>
      </c>
      <c r="B19" s="36">
        <f>SUMPRODUCT((TEXT('📋 Trade Log'!$B$4:$B$10000,"MMM YYYY")="Jul 2026")*1)</f>
        <v>0</v>
      </c>
      <c r="C19" s="36">
        <f>SUMPRODUCT((TEXT('📋 Trade Log'!$B$4:$B$10000,"MMM YYYY")="Jul 2026")*('📋 Trade Log'!$R$4:$R$10000="Win"))</f>
        <v>0</v>
      </c>
      <c r="D19" s="36">
        <f>SUMPRODUCT((TEXT('📋 Trade Log'!$B$4:$B$10000,"MMM YYYY")="Jul 2026")*('📋 Trade Log'!$R$4:$R$10000="Loss"))</f>
        <v>0</v>
      </c>
      <c r="E19" s="37">
        <f t="shared" si="0"/>
        <v>0</v>
      </c>
      <c r="F19" s="38">
        <f>SUMPRODUCT((TEXT('📋 Trade Log'!$B$4:$B$10000,"MMM YYYY")="Jul 2026")*'📋 Trade Log'!$M$4:$M$10000)</f>
        <v>0</v>
      </c>
      <c r="G19" s="38">
        <f>SUMPRODUCT((TEXT('📋 Trade Log'!$B$4:$B$10000,"MMM YYYY")="Jul 2026")*'📋 Trade Log'!$P$4:$P$10000)</f>
        <v>0</v>
      </c>
      <c r="H19" s="38">
        <f ca="1">IFERROR(_xludf.MAXIFS('📋 Trade Log'!$P$4:$P$10000,'📋 Trade Log'!$B$4:$B$10000,"&gt;="&amp;DATE(2026,7,1),'📋 Trade Log'!$B$4:$B$10000,"&lt;"&amp;DATE(2026,8,1)),0)</f>
        <v>0</v>
      </c>
      <c r="I19" s="38">
        <f ca="1">IFERROR(_xludf.MINIFS('📋 Trade Log'!$P$4:$P$10000,'📋 Trade Log'!$B$4:$B$10000,"&gt;="&amp;DATE(2026,7,1),'📋 Trade Log'!$B$4:$B$10000,"&lt;"&amp;DATE(2026,8,1)),0)</f>
        <v>0</v>
      </c>
      <c r="K19" s="35" t="s">
        <v>103</v>
      </c>
      <c r="L19" s="36">
        <f>COUNTIF('📋 Trade Log'!$G$4:$G$10000,"Mean Reversion")</f>
        <v>8</v>
      </c>
      <c r="M19" s="36">
        <f>SUMPRODUCT(('📋 Trade Log'!$G$4:$G$10000="Mean Reversion")*('📋 Trade Log'!$R$4:$R$10000="Win"))</f>
        <v>2</v>
      </c>
      <c r="N19" s="37">
        <f t="shared" si="2"/>
        <v>25</v>
      </c>
      <c r="O19" s="38">
        <f>SUMIF('📋 Trade Log'!$G$4:$G$10000,"Mean Reversion",'📋 Trade Log'!$P$4:$P$10000)</f>
        <v>-37.050000000000011</v>
      </c>
      <c r="P19" s="38">
        <f t="shared" si="1"/>
        <v>-37.050000000000011</v>
      </c>
    </row>
    <row r="20" spans="1:16" ht="17" customHeight="1" x14ac:dyDescent="0.35">
      <c r="A20" s="39" t="s">
        <v>197</v>
      </c>
      <c r="B20" s="40">
        <f>SUMPRODUCT((TEXT('📋 Trade Log'!$B$4:$B$10000,"MMM YYYY")="Aug 2026")*1)</f>
        <v>0</v>
      </c>
      <c r="C20" s="40">
        <f>SUMPRODUCT((TEXT('📋 Trade Log'!$B$4:$B$10000,"MMM YYYY")="Aug 2026")*('📋 Trade Log'!$R$4:$R$10000="Win"))</f>
        <v>0</v>
      </c>
      <c r="D20" s="40">
        <f>SUMPRODUCT((TEXT('📋 Trade Log'!$B$4:$B$10000,"MMM YYYY")="Aug 2026")*('📋 Trade Log'!$R$4:$R$10000="Loss"))</f>
        <v>0</v>
      </c>
      <c r="E20" s="41">
        <f t="shared" si="0"/>
        <v>0</v>
      </c>
      <c r="F20" s="42">
        <f>SUMPRODUCT((TEXT('📋 Trade Log'!$B$4:$B$10000,"MMM YYYY")="Aug 2026")*'📋 Trade Log'!$M$4:$M$10000)</f>
        <v>0</v>
      </c>
      <c r="G20" s="42">
        <f>SUMPRODUCT((TEXT('📋 Trade Log'!$B$4:$B$10000,"MMM YYYY")="Aug 2026")*'📋 Trade Log'!$P$4:$P$10000)</f>
        <v>0</v>
      </c>
      <c r="H20" s="42">
        <f ca="1">IFERROR(_xludf.MAXIFS('📋 Trade Log'!$P$4:$P$10000,'📋 Trade Log'!$B$4:$B$10000,"&gt;="&amp;DATE(2026,8,1),'📋 Trade Log'!$B$4:$B$10000,"&lt;"&amp;DATE(2026,9,1)),0)</f>
        <v>0</v>
      </c>
      <c r="I20" s="42">
        <f ca="1">IFERROR(_xludf.MINIFS('📋 Trade Log'!$P$4:$P$10000,'📋 Trade Log'!$B$4:$B$10000,"&gt;="&amp;DATE(2026,8,1),'📋 Trade Log'!$B$4:$B$10000,"&lt;"&amp;DATE(2026,9,1)),0)</f>
        <v>0</v>
      </c>
    </row>
    <row r="21" spans="1:16" ht="17" customHeight="1" x14ac:dyDescent="0.35">
      <c r="A21" s="35" t="s">
        <v>198</v>
      </c>
      <c r="B21" s="36">
        <f>SUMPRODUCT((TEXT('📋 Trade Log'!$B$4:$B$10000,"MMM YYYY")="Sep 2026")*1)</f>
        <v>0</v>
      </c>
      <c r="C21" s="36">
        <f>SUMPRODUCT((TEXT('📋 Trade Log'!$B$4:$B$10000,"MMM YYYY")="Sep 2026")*('📋 Trade Log'!$R$4:$R$10000="Win"))</f>
        <v>0</v>
      </c>
      <c r="D21" s="36">
        <f>SUMPRODUCT((TEXT('📋 Trade Log'!$B$4:$B$10000,"MMM YYYY")="Sep 2026")*('📋 Trade Log'!$R$4:$R$10000="Loss"))</f>
        <v>0</v>
      </c>
      <c r="E21" s="37">
        <f t="shared" si="0"/>
        <v>0</v>
      </c>
      <c r="F21" s="38">
        <f>SUMPRODUCT((TEXT('📋 Trade Log'!$B$4:$B$10000,"MMM YYYY")="Sep 2026")*'📋 Trade Log'!$M$4:$M$10000)</f>
        <v>0</v>
      </c>
      <c r="G21" s="38">
        <f>SUMPRODUCT((TEXT('📋 Trade Log'!$B$4:$B$10000,"MMM YYYY")="Sep 2026")*'📋 Trade Log'!$P$4:$P$10000)</f>
        <v>0</v>
      </c>
      <c r="H21" s="38">
        <f ca="1">IFERROR(_xludf.MAXIFS('📋 Trade Log'!$P$4:$P$10000,'📋 Trade Log'!$B$4:$B$10000,"&gt;="&amp;DATE(2026,9,1),'📋 Trade Log'!$B$4:$B$10000,"&lt;"&amp;DATE(2026,10,1)),0)</f>
        <v>0</v>
      </c>
      <c r="I21" s="38">
        <f ca="1">IFERROR(_xludf.MINIFS('📋 Trade Log'!$P$4:$P$10000,'📋 Trade Log'!$B$4:$B$10000,"&gt;="&amp;DATE(2026,9,1),'📋 Trade Log'!$B$4:$B$10000,"&lt;"&amp;DATE(2026,10,1)),0)</f>
        <v>0</v>
      </c>
    </row>
    <row r="22" spans="1:16" ht="17" customHeight="1" x14ac:dyDescent="0.35">
      <c r="A22" s="39" t="s">
        <v>199</v>
      </c>
      <c r="B22" s="40">
        <f>SUMPRODUCT((TEXT('📋 Trade Log'!$B$4:$B$10000,"MMM YYYY")="Oct 2026")*1)</f>
        <v>0</v>
      </c>
      <c r="C22" s="40">
        <f>SUMPRODUCT((TEXT('📋 Trade Log'!$B$4:$B$10000,"MMM YYYY")="Oct 2026")*('📋 Trade Log'!$R$4:$R$10000="Win"))</f>
        <v>0</v>
      </c>
      <c r="D22" s="40">
        <f>SUMPRODUCT((TEXT('📋 Trade Log'!$B$4:$B$10000,"MMM YYYY")="Oct 2026")*('📋 Trade Log'!$R$4:$R$10000="Loss"))</f>
        <v>0</v>
      </c>
      <c r="E22" s="41">
        <f t="shared" si="0"/>
        <v>0</v>
      </c>
      <c r="F22" s="42">
        <f>SUMPRODUCT((TEXT('📋 Trade Log'!$B$4:$B$10000,"MMM YYYY")="Oct 2026")*'📋 Trade Log'!$M$4:$M$10000)</f>
        <v>0</v>
      </c>
      <c r="G22" s="42">
        <f>SUMPRODUCT((TEXT('📋 Trade Log'!$B$4:$B$10000,"MMM YYYY")="Oct 2026")*'📋 Trade Log'!$P$4:$P$10000)</f>
        <v>0</v>
      </c>
      <c r="H22" s="42">
        <f ca="1">IFERROR(_xludf.MAXIFS('📋 Trade Log'!$P$4:$P$10000,'📋 Trade Log'!$B$4:$B$10000,"&gt;="&amp;DATE(2026,10,1),'📋 Trade Log'!$B$4:$B$10000,"&lt;"&amp;DATE(2026,11,1)),0)</f>
        <v>0</v>
      </c>
      <c r="I22" s="42">
        <f ca="1">IFERROR(_xludf.MINIFS('📋 Trade Log'!$P$4:$P$10000,'📋 Trade Log'!$B$4:$B$10000,"&gt;="&amp;DATE(2026,10,1),'📋 Trade Log'!$B$4:$B$10000,"&lt;"&amp;DATE(2026,11,1)),0)</f>
        <v>0</v>
      </c>
    </row>
    <row r="23" spans="1:16" ht="17" customHeight="1" x14ac:dyDescent="0.35">
      <c r="A23" s="35" t="s">
        <v>200</v>
      </c>
      <c r="B23" s="36">
        <f>SUMPRODUCT((TEXT('📋 Trade Log'!$B$4:$B$10000,"MMM YYYY")="Nov 2026")*1)</f>
        <v>0</v>
      </c>
      <c r="C23" s="36">
        <f>SUMPRODUCT((TEXT('📋 Trade Log'!$B$4:$B$10000,"MMM YYYY")="Nov 2026")*('📋 Trade Log'!$R$4:$R$10000="Win"))</f>
        <v>0</v>
      </c>
      <c r="D23" s="36">
        <f>SUMPRODUCT((TEXT('📋 Trade Log'!$B$4:$B$10000,"MMM YYYY")="Nov 2026")*('📋 Trade Log'!$R$4:$R$10000="Loss"))</f>
        <v>0</v>
      </c>
      <c r="E23" s="37">
        <f t="shared" si="0"/>
        <v>0</v>
      </c>
      <c r="F23" s="38">
        <f>SUMPRODUCT((TEXT('📋 Trade Log'!$B$4:$B$10000,"MMM YYYY")="Nov 2026")*'📋 Trade Log'!$M$4:$M$10000)</f>
        <v>0</v>
      </c>
      <c r="G23" s="38">
        <f>SUMPRODUCT((TEXT('📋 Trade Log'!$B$4:$B$10000,"MMM YYYY")="Nov 2026")*'📋 Trade Log'!$P$4:$P$10000)</f>
        <v>0</v>
      </c>
      <c r="H23" s="38">
        <f ca="1">IFERROR(_xludf.MAXIFS('📋 Trade Log'!$P$4:$P$10000,'📋 Trade Log'!$B$4:$B$10000,"&gt;="&amp;DATE(2026,11,1),'📋 Trade Log'!$B$4:$B$10000,"&lt;"&amp;DATE(2026,12,1)),0)</f>
        <v>0</v>
      </c>
      <c r="I23" s="38">
        <f ca="1">IFERROR(_xludf.MINIFS('📋 Trade Log'!$P$4:$P$10000,'📋 Trade Log'!$B$4:$B$10000,"&gt;="&amp;DATE(2026,11,1),'📋 Trade Log'!$B$4:$B$10000,"&lt;"&amp;DATE(2026,12,1)),0)</f>
        <v>0</v>
      </c>
    </row>
    <row r="24" spans="1:16" ht="17" customHeight="1" x14ac:dyDescent="0.35">
      <c r="A24" s="39" t="s">
        <v>201</v>
      </c>
      <c r="B24" s="40">
        <f>SUMPRODUCT((TEXT('📋 Trade Log'!$B$4:$B$10000,"MMM YYYY")="Dec 2026")*1)</f>
        <v>0</v>
      </c>
      <c r="C24" s="40">
        <f>SUMPRODUCT((TEXT('📋 Trade Log'!$B$4:$B$10000,"MMM YYYY")="Dec 2026")*('📋 Trade Log'!$R$4:$R$10000="Win"))</f>
        <v>0</v>
      </c>
      <c r="D24" s="40">
        <f>SUMPRODUCT((TEXT('📋 Trade Log'!$B$4:$B$10000,"MMM YYYY")="Dec 2026")*('📋 Trade Log'!$R$4:$R$10000="Loss"))</f>
        <v>0</v>
      </c>
      <c r="E24" s="41">
        <f t="shared" si="0"/>
        <v>0</v>
      </c>
      <c r="F24" s="42">
        <f>SUMPRODUCT((TEXT('📋 Trade Log'!$B$4:$B$10000,"MMM YYYY")="Dec 2026")*'📋 Trade Log'!$M$4:$M$10000)</f>
        <v>0</v>
      </c>
      <c r="G24" s="42">
        <f>SUMPRODUCT((TEXT('📋 Trade Log'!$B$4:$B$10000,"MMM YYYY")="Dec 2026")*'📋 Trade Log'!$P$4:$P$10000)</f>
        <v>0</v>
      </c>
      <c r="H24" s="42">
        <f ca="1">IFERROR(_xludf.MAXIFS('📋 Trade Log'!$P$4:$P$10000,'📋 Trade Log'!$B$4:$B$10000,"&gt;="&amp;DATE(2026,12,1),'📋 Trade Log'!$B$4:$B$10000,"&lt;"&amp;DATE(2026,1,1)),0)</f>
        <v>0</v>
      </c>
      <c r="I24" s="42">
        <f ca="1">IFERROR(_xludf.MINIFS('📋 Trade Log'!$P$4:$P$10000,'📋 Trade Log'!$B$4:$B$10000,"&gt;="&amp;DATE(2026,12,1),'📋 Trade Log'!$B$4:$B$10000,"&lt;"&amp;DATE(2026,1,1)),0)</f>
        <v>0</v>
      </c>
    </row>
  </sheetData>
  <mergeCells count="4">
    <mergeCell ref="A2:R2"/>
    <mergeCell ref="A1:R1"/>
    <mergeCell ref="A11:I11"/>
    <mergeCell ref="K11:P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59E0B"/>
  </sheetPr>
  <dimension ref="A1:H203"/>
  <sheetViews>
    <sheetView showGridLines="0" topLeftCell="A6" workbookViewId="0">
      <selection activeCell="K28" sqref="K28"/>
    </sheetView>
  </sheetViews>
  <sheetFormatPr defaultRowHeight="14.5" x14ac:dyDescent="0.35"/>
  <cols>
    <col min="1" max="1" width="8" customWidth="1"/>
    <col min="2" max="2" width="14" customWidth="1"/>
    <col min="3" max="3" width="10" customWidth="1"/>
    <col min="4" max="4" width="11" customWidth="1"/>
    <col min="5" max="5" width="12" customWidth="1"/>
    <col min="6" max="6" width="16" customWidth="1"/>
  </cols>
  <sheetData>
    <row r="1" spans="1:8" ht="42" customHeight="1" x14ac:dyDescent="0.35">
      <c r="A1" s="45" t="s">
        <v>202</v>
      </c>
      <c r="B1" s="46"/>
      <c r="C1" s="46"/>
      <c r="D1" s="46"/>
      <c r="E1" s="46"/>
      <c r="F1" s="46"/>
      <c r="G1" s="46"/>
      <c r="H1" s="46"/>
    </row>
    <row r="2" spans="1:8" ht="20" customHeight="1" x14ac:dyDescent="0.35">
      <c r="A2" s="48" t="s">
        <v>203</v>
      </c>
      <c r="B2" s="46"/>
      <c r="C2" s="46"/>
      <c r="D2" s="46"/>
      <c r="E2" s="46"/>
      <c r="F2" s="46"/>
      <c r="G2" s="46"/>
      <c r="H2" s="46"/>
    </row>
    <row r="3" spans="1:8" x14ac:dyDescent="0.35">
      <c r="A3" s="5" t="s">
        <v>204</v>
      </c>
      <c r="B3" s="5" t="s">
        <v>42</v>
      </c>
      <c r="C3" s="5" t="s">
        <v>43</v>
      </c>
      <c r="D3" s="5" t="s">
        <v>44</v>
      </c>
      <c r="E3" s="5" t="s">
        <v>56</v>
      </c>
      <c r="F3" s="5" t="s">
        <v>205</v>
      </c>
    </row>
    <row r="4" spans="1:8" ht="17" customHeight="1" x14ac:dyDescent="0.35">
      <c r="A4" s="40">
        <f>IF('📋 Trade Log'!B4&lt;&gt;"",'📋 Trade Log'!A4,"")</f>
        <v>1</v>
      </c>
      <c r="B4" s="43">
        <f>IF('📋 Trade Log'!B4&lt;&gt;"",'📋 Trade Log'!B4,"")</f>
        <v>46024</v>
      </c>
      <c r="C4" s="39" t="str">
        <f>IF('📋 Trade Log'!B4&lt;&gt;"",'📋 Trade Log'!C4,"")</f>
        <v>GBPUSD</v>
      </c>
      <c r="D4" s="39" t="str">
        <f>IF('📋 Trade Log'!B4&lt;&gt;"",'📋 Trade Log'!D4,"")</f>
        <v>Long</v>
      </c>
      <c r="E4" s="42">
        <f>IF('📋 Trade Log'!B4&lt;&gt;"",'📋 Trade Log'!P4,"")</f>
        <v>-21.05</v>
      </c>
      <c r="F4" s="42">
        <f>IF('📋 Trade Log'!B4&lt;&gt;"",'📋 Trade Log'!T4,"")</f>
        <v>-21.05</v>
      </c>
    </row>
    <row r="5" spans="1:8" ht="17" customHeight="1" x14ac:dyDescent="0.35">
      <c r="A5" s="36">
        <f>IF('📋 Trade Log'!B5&lt;&gt;"",'📋 Trade Log'!A5,"")</f>
        <v>2</v>
      </c>
      <c r="B5" s="44">
        <f>IF('📋 Trade Log'!B5&lt;&gt;"",'📋 Trade Log'!B5,"")</f>
        <v>46027</v>
      </c>
      <c r="C5" s="35" t="str">
        <f>IF('📋 Trade Log'!B5&lt;&gt;"",'📋 Trade Log'!C5,"")</f>
        <v>EURUSD</v>
      </c>
      <c r="D5" s="35" t="str">
        <f>IF('📋 Trade Log'!B5&lt;&gt;"",'📋 Trade Log'!D5,"")</f>
        <v>Long</v>
      </c>
      <c r="E5" s="38">
        <f>IF('📋 Trade Log'!B5&lt;&gt;"",'📋 Trade Log'!P5,"")</f>
        <v>-31.75</v>
      </c>
      <c r="F5" s="38">
        <f>IF('📋 Trade Log'!B5&lt;&gt;"",'📋 Trade Log'!T5,"")</f>
        <v>-52.8</v>
      </c>
    </row>
    <row r="6" spans="1:8" ht="17" customHeight="1" x14ac:dyDescent="0.35">
      <c r="A6" s="40">
        <f>IF('📋 Trade Log'!B6&lt;&gt;"",'📋 Trade Log'!A6,"")</f>
        <v>3</v>
      </c>
      <c r="B6" s="43">
        <f>IF('📋 Trade Log'!B6&lt;&gt;"",'📋 Trade Log'!B6,"")</f>
        <v>46027</v>
      </c>
      <c r="C6" s="39" t="str">
        <f>IF('📋 Trade Log'!B6&lt;&gt;"",'📋 Trade Log'!C6,"")</f>
        <v>US30</v>
      </c>
      <c r="D6" s="39" t="str">
        <f>IF('📋 Trade Log'!B6&lt;&gt;"",'📋 Trade Log'!D6,"")</f>
        <v>Long</v>
      </c>
      <c r="E6" s="42">
        <f>IF('📋 Trade Log'!B6&lt;&gt;"",'📋 Trade Log'!P6,"")</f>
        <v>-5.41</v>
      </c>
      <c r="F6" s="42">
        <f>IF('📋 Trade Log'!B6&lt;&gt;"",'📋 Trade Log'!T6,"")</f>
        <v>-58.209999999999994</v>
      </c>
    </row>
    <row r="7" spans="1:8" ht="17" customHeight="1" x14ac:dyDescent="0.35">
      <c r="A7" s="36">
        <f>IF('📋 Trade Log'!B7&lt;&gt;"",'📋 Trade Log'!A7,"")</f>
        <v>4</v>
      </c>
      <c r="B7" s="44">
        <f>IF('📋 Trade Log'!B7&lt;&gt;"",'📋 Trade Log'!B7,"")</f>
        <v>46027</v>
      </c>
      <c r="C7" s="35" t="str">
        <f>IF('📋 Trade Log'!B7&lt;&gt;"",'📋 Trade Log'!C7,"")</f>
        <v>US30</v>
      </c>
      <c r="D7" s="35" t="str">
        <f>IF('📋 Trade Log'!B7&lt;&gt;"",'📋 Trade Log'!D7,"")</f>
        <v>Long</v>
      </c>
      <c r="E7" s="38">
        <f>IF('📋 Trade Log'!B7&lt;&gt;"",'📋 Trade Log'!P7,"")</f>
        <v>6.47</v>
      </c>
      <c r="F7" s="38">
        <f>IF('📋 Trade Log'!B7&lt;&gt;"",'📋 Trade Log'!T7,"")</f>
        <v>-51.739999999999995</v>
      </c>
    </row>
    <row r="8" spans="1:8" ht="17" customHeight="1" x14ac:dyDescent="0.35">
      <c r="A8" s="40">
        <f>IF('📋 Trade Log'!B8&lt;&gt;"",'📋 Trade Log'!A8,"")</f>
        <v>5</v>
      </c>
      <c r="B8" s="43">
        <f>IF('📋 Trade Log'!B8&lt;&gt;"",'📋 Trade Log'!B8,"")</f>
        <v>46028</v>
      </c>
      <c r="C8" s="39" t="str">
        <f>IF('📋 Trade Log'!B8&lt;&gt;"",'📋 Trade Log'!C8,"")</f>
        <v>US30</v>
      </c>
      <c r="D8" s="39" t="str">
        <f>IF('📋 Trade Log'!B8&lt;&gt;"",'📋 Trade Log'!D8,"")</f>
        <v>Long</v>
      </c>
      <c r="E8" s="42">
        <f>IF('📋 Trade Log'!B8&lt;&gt;"",'📋 Trade Log'!P8,"")</f>
        <v>26.36</v>
      </c>
      <c r="F8" s="42">
        <f>IF('📋 Trade Log'!B8&lt;&gt;"",'📋 Trade Log'!T8,"")</f>
        <v>-25.379999999999995</v>
      </c>
    </row>
    <row r="9" spans="1:8" ht="17" customHeight="1" x14ac:dyDescent="0.35">
      <c r="A9" s="36">
        <f>IF('📋 Trade Log'!B9&lt;&gt;"",'📋 Trade Log'!A9,"")</f>
        <v>6</v>
      </c>
      <c r="B9" s="44">
        <f>IF('📋 Trade Log'!B9&lt;&gt;"",'📋 Trade Log'!B9,"")</f>
        <v>46029</v>
      </c>
      <c r="C9" s="35" t="str">
        <f>IF('📋 Trade Log'!B9&lt;&gt;"",'📋 Trade Log'!C9,"")</f>
        <v>US30</v>
      </c>
      <c r="D9" s="35" t="str">
        <f>IF('📋 Trade Log'!B9&lt;&gt;"",'📋 Trade Log'!D9,"")</f>
        <v>Long</v>
      </c>
      <c r="E9" s="38">
        <f>IF('📋 Trade Log'!B9&lt;&gt;"",'📋 Trade Log'!P9,"")</f>
        <v>-3.83</v>
      </c>
      <c r="F9" s="38">
        <f>IF('📋 Trade Log'!B9&lt;&gt;"",'📋 Trade Log'!T9,"")</f>
        <v>-29.209999999999994</v>
      </c>
    </row>
    <row r="10" spans="1:8" ht="17" customHeight="1" x14ac:dyDescent="0.35">
      <c r="A10" s="40">
        <f>IF('📋 Trade Log'!B10&lt;&gt;"",'📋 Trade Log'!A10,"")</f>
        <v>7</v>
      </c>
      <c r="B10" s="43">
        <f>IF('📋 Trade Log'!B10&lt;&gt;"",'📋 Trade Log'!B10,"")</f>
        <v>46030</v>
      </c>
      <c r="C10" s="39" t="str">
        <f>IF('📋 Trade Log'!B10&lt;&gt;"",'📋 Trade Log'!C10,"")</f>
        <v>USDJPY</v>
      </c>
      <c r="D10" s="39" t="str">
        <f>IF('📋 Trade Log'!B10&lt;&gt;"",'📋 Trade Log'!D10,"")</f>
        <v>Short</v>
      </c>
      <c r="E10" s="42">
        <f>IF('📋 Trade Log'!B10&lt;&gt;"",'📋 Trade Log'!P10,"")</f>
        <v>-76.7</v>
      </c>
      <c r="F10" s="42">
        <f>IF('📋 Trade Log'!B10&lt;&gt;"",'📋 Trade Log'!T10,"")</f>
        <v>-105.91</v>
      </c>
    </row>
    <row r="11" spans="1:8" ht="17" customHeight="1" x14ac:dyDescent="0.35">
      <c r="A11" s="36">
        <f>IF('📋 Trade Log'!B11&lt;&gt;"",'📋 Trade Log'!A11,"")</f>
        <v>8</v>
      </c>
      <c r="B11" s="44">
        <f>IF('📋 Trade Log'!B11&lt;&gt;"",'📋 Trade Log'!B11,"")</f>
        <v>46031</v>
      </c>
      <c r="C11" s="35" t="str">
        <f>IF('📋 Trade Log'!B11&lt;&gt;"",'📋 Trade Log'!C11,"")</f>
        <v>EURUSD</v>
      </c>
      <c r="D11" s="35" t="str">
        <f>IF('📋 Trade Log'!B11&lt;&gt;"",'📋 Trade Log'!D11,"")</f>
        <v>Long</v>
      </c>
      <c r="E11" s="38">
        <f>IF('📋 Trade Log'!B11&lt;&gt;"",'📋 Trade Log'!P11,"")</f>
        <v>160.63</v>
      </c>
      <c r="F11" s="38">
        <f>IF('📋 Trade Log'!B11&lt;&gt;"",'📋 Trade Log'!T11,"")</f>
        <v>54.72</v>
      </c>
    </row>
    <row r="12" spans="1:8" ht="17" customHeight="1" x14ac:dyDescent="0.35">
      <c r="A12" s="40">
        <f>IF('📋 Trade Log'!B12&lt;&gt;"",'📋 Trade Log'!A12,"")</f>
        <v>9</v>
      </c>
      <c r="B12" s="43">
        <f>IF('📋 Trade Log'!B12&lt;&gt;"",'📋 Trade Log'!B12,"")</f>
        <v>46034</v>
      </c>
      <c r="C12" s="39" t="str">
        <f>IF('📋 Trade Log'!B12&lt;&gt;"",'📋 Trade Log'!C12,"")</f>
        <v>GBPUSD</v>
      </c>
      <c r="D12" s="39" t="str">
        <f>IF('📋 Trade Log'!B12&lt;&gt;"",'📋 Trade Log'!D12,"")</f>
        <v>Short</v>
      </c>
      <c r="E12" s="42">
        <f>IF('📋 Trade Log'!B12&lt;&gt;"",'📋 Trade Log'!P12,"")</f>
        <v>-18.25</v>
      </c>
      <c r="F12" s="42">
        <f>IF('📋 Trade Log'!B12&lt;&gt;"",'📋 Trade Log'!T12,"")</f>
        <v>36.47</v>
      </c>
    </row>
    <row r="13" spans="1:8" ht="17" customHeight="1" x14ac:dyDescent="0.35">
      <c r="A13" s="36">
        <f>IF('📋 Trade Log'!B13&lt;&gt;"",'📋 Trade Log'!A13,"")</f>
        <v>10</v>
      </c>
      <c r="B13" s="44">
        <f>IF('📋 Trade Log'!B13&lt;&gt;"",'📋 Trade Log'!B13,"")</f>
        <v>46034</v>
      </c>
      <c r="C13" s="35" t="str">
        <f>IF('📋 Trade Log'!B13&lt;&gt;"",'📋 Trade Log'!C13,"")</f>
        <v>GBPUSD</v>
      </c>
      <c r="D13" s="35" t="str">
        <f>IF('📋 Trade Log'!B13&lt;&gt;"",'📋 Trade Log'!D13,"")</f>
        <v>Short</v>
      </c>
      <c r="E13" s="38">
        <f>IF('📋 Trade Log'!B13&lt;&gt;"",'📋 Trade Log'!P13,"")</f>
        <v>-29.45</v>
      </c>
      <c r="F13" s="38">
        <f>IF('📋 Trade Log'!B13&lt;&gt;"",'📋 Trade Log'!T13,"")</f>
        <v>7.02</v>
      </c>
    </row>
    <row r="14" spans="1:8" ht="17" customHeight="1" x14ac:dyDescent="0.35">
      <c r="A14" s="40">
        <f>IF('📋 Trade Log'!B14&lt;&gt;"",'📋 Trade Log'!A14,"")</f>
        <v>11</v>
      </c>
      <c r="B14" s="43">
        <f>IF('📋 Trade Log'!B14&lt;&gt;"",'📋 Trade Log'!B14,"")</f>
        <v>46034</v>
      </c>
      <c r="C14" s="39" t="str">
        <f>IF('📋 Trade Log'!B14&lt;&gt;"",'📋 Trade Log'!C14,"")</f>
        <v>GBPUSD</v>
      </c>
      <c r="D14" s="39" t="str">
        <f>IF('📋 Trade Log'!B14&lt;&gt;"",'📋 Trade Log'!D14,"")</f>
        <v>Short</v>
      </c>
      <c r="E14" s="42">
        <f>IF('📋 Trade Log'!B14&lt;&gt;"",'📋 Trade Log'!P14,"")</f>
        <v>55.69</v>
      </c>
      <c r="F14" s="42">
        <f>IF('📋 Trade Log'!B14&lt;&gt;"",'📋 Trade Log'!T14,"")</f>
        <v>62.709999999999994</v>
      </c>
    </row>
    <row r="15" spans="1:8" ht="17" customHeight="1" x14ac:dyDescent="0.35">
      <c r="A15" s="36">
        <f>IF('📋 Trade Log'!B15&lt;&gt;"",'📋 Trade Log'!A15,"")</f>
        <v>12</v>
      </c>
      <c r="B15" s="44">
        <f>IF('📋 Trade Log'!B15&lt;&gt;"",'📋 Trade Log'!B15,"")</f>
        <v>46035</v>
      </c>
      <c r="C15" s="35" t="str">
        <f>IF('📋 Trade Log'!B15&lt;&gt;"",'📋 Trade Log'!C15,"")</f>
        <v>USDJPY</v>
      </c>
      <c r="D15" s="35" t="str">
        <f>IF('📋 Trade Log'!B15&lt;&gt;"",'📋 Trade Log'!D15,"")</f>
        <v>Long</v>
      </c>
      <c r="E15" s="38">
        <f>IF('📋 Trade Log'!B15&lt;&gt;"",'📋 Trade Log'!P15,"")</f>
        <v>323.11</v>
      </c>
      <c r="F15" s="38">
        <f>IF('📋 Trade Log'!B15&lt;&gt;"",'📋 Trade Log'!T15,"")</f>
        <v>385.82</v>
      </c>
    </row>
    <row r="16" spans="1:8" ht="17" customHeight="1" x14ac:dyDescent="0.35">
      <c r="A16" s="40">
        <f>IF('📋 Trade Log'!B16&lt;&gt;"",'📋 Trade Log'!A16,"")</f>
        <v>13</v>
      </c>
      <c r="B16" s="43">
        <f>IF('📋 Trade Log'!B16&lt;&gt;"",'📋 Trade Log'!B16,"")</f>
        <v>46036</v>
      </c>
      <c r="C16" s="39" t="str">
        <f>IF('📋 Trade Log'!B16&lt;&gt;"",'📋 Trade Log'!C16,"")</f>
        <v>GBPJPY</v>
      </c>
      <c r="D16" s="39" t="str">
        <f>IF('📋 Trade Log'!B16&lt;&gt;"",'📋 Trade Log'!D16,"")</f>
        <v>Short</v>
      </c>
      <c r="E16" s="42">
        <f>IF('📋 Trade Log'!B16&lt;&gt;"",'📋 Trade Log'!P16,"")</f>
        <v>-96.75</v>
      </c>
      <c r="F16" s="42">
        <f>IF('📋 Trade Log'!B16&lt;&gt;"",'📋 Trade Log'!T16,"")</f>
        <v>289.07</v>
      </c>
    </row>
    <row r="17" spans="1:6" ht="17" customHeight="1" x14ac:dyDescent="0.35">
      <c r="A17" s="36">
        <f>IF('📋 Trade Log'!B17&lt;&gt;"",'📋 Trade Log'!A17,"")</f>
        <v>14</v>
      </c>
      <c r="B17" s="44">
        <f>IF('📋 Trade Log'!B17&lt;&gt;"",'📋 Trade Log'!B17,"")</f>
        <v>46037</v>
      </c>
      <c r="C17" s="35" t="str">
        <f>IF('📋 Trade Log'!B17&lt;&gt;"",'📋 Trade Log'!C17,"")</f>
        <v>GBPUSD</v>
      </c>
      <c r="D17" s="35" t="str">
        <f>IF('📋 Trade Log'!B17&lt;&gt;"",'📋 Trade Log'!D17,"")</f>
        <v>Long</v>
      </c>
      <c r="E17" s="38">
        <f>IF('📋 Trade Log'!B17&lt;&gt;"",'📋 Trade Log'!P17,"")</f>
        <v>-31.95</v>
      </c>
      <c r="F17" s="38">
        <f>IF('📋 Trade Log'!B17&lt;&gt;"",'📋 Trade Log'!T17,"")</f>
        <v>257.12</v>
      </c>
    </row>
    <row r="18" spans="1:6" ht="17" customHeight="1" x14ac:dyDescent="0.35">
      <c r="A18" s="40">
        <f>IF('📋 Trade Log'!B18&lt;&gt;"",'📋 Trade Log'!A18,"")</f>
        <v>15</v>
      </c>
      <c r="B18" s="43">
        <f>IF('📋 Trade Log'!B18&lt;&gt;"",'📋 Trade Log'!B18,"")</f>
        <v>46038</v>
      </c>
      <c r="C18" s="39" t="str">
        <f>IF('📋 Trade Log'!B18&lt;&gt;"",'📋 Trade Log'!C18,"")</f>
        <v>XAUUSD</v>
      </c>
      <c r="D18" s="39" t="str">
        <f>IF('📋 Trade Log'!B18&lt;&gt;"",'📋 Trade Log'!D18,"")</f>
        <v>Long</v>
      </c>
      <c r="E18" s="42">
        <f>IF('📋 Trade Log'!B18&lt;&gt;"",'📋 Trade Log'!P18,"")</f>
        <v>43.2</v>
      </c>
      <c r="F18" s="42">
        <f>IF('📋 Trade Log'!B18&lt;&gt;"",'📋 Trade Log'!T18,"")</f>
        <v>300.32</v>
      </c>
    </row>
    <row r="19" spans="1:6" ht="17" customHeight="1" x14ac:dyDescent="0.35">
      <c r="A19" s="36">
        <f>IF('📋 Trade Log'!B19&lt;&gt;"",'📋 Trade Log'!A19,"")</f>
        <v>16</v>
      </c>
      <c r="B19" s="44">
        <f>IF('📋 Trade Log'!B19&lt;&gt;"",'📋 Trade Log'!B19,"")</f>
        <v>46041</v>
      </c>
      <c r="C19" s="35" t="str">
        <f>IF('📋 Trade Log'!B19&lt;&gt;"",'📋 Trade Log'!C19,"")</f>
        <v>GBPJPY</v>
      </c>
      <c r="D19" s="35" t="str">
        <f>IF('📋 Trade Log'!B19&lt;&gt;"",'📋 Trade Log'!D19,"")</f>
        <v>Short</v>
      </c>
      <c r="E19" s="38">
        <f>IF('📋 Trade Log'!B19&lt;&gt;"",'📋 Trade Log'!P19,"")</f>
        <v>63.19</v>
      </c>
      <c r="F19" s="38">
        <f>IF('📋 Trade Log'!B19&lt;&gt;"",'📋 Trade Log'!T19,"")</f>
        <v>363.51</v>
      </c>
    </row>
    <row r="20" spans="1:6" ht="17" customHeight="1" x14ac:dyDescent="0.35">
      <c r="A20" s="40">
        <f>IF('📋 Trade Log'!B20&lt;&gt;"",'📋 Trade Log'!A20,"")</f>
        <v>17</v>
      </c>
      <c r="B20" s="43">
        <f>IF('📋 Trade Log'!B20&lt;&gt;"",'📋 Trade Log'!B20,"")</f>
        <v>46041</v>
      </c>
      <c r="C20" s="39" t="str">
        <f>IF('📋 Trade Log'!B20&lt;&gt;"",'📋 Trade Log'!C20,"")</f>
        <v>GBPUSD</v>
      </c>
      <c r="D20" s="39" t="str">
        <f>IF('📋 Trade Log'!B20&lt;&gt;"",'📋 Trade Log'!D20,"")</f>
        <v>Long</v>
      </c>
      <c r="E20" s="42">
        <f>IF('📋 Trade Log'!B20&lt;&gt;"",'📋 Trade Log'!P20,"")</f>
        <v>29.22</v>
      </c>
      <c r="F20" s="42">
        <f>IF('📋 Trade Log'!B20&lt;&gt;"",'📋 Trade Log'!T20,"")</f>
        <v>392.73</v>
      </c>
    </row>
    <row r="21" spans="1:6" ht="17" customHeight="1" x14ac:dyDescent="0.35">
      <c r="A21" s="36">
        <f>IF('📋 Trade Log'!B21&lt;&gt;"",'📋 Trade Log'!A21,"")</f>
        <v>18</v>
      </c>
      <c r="B21" s="44">
        <f>IF('📋 Trade Log'!B21&lt;&gt;"",'📋 Trade Log'!B21,"")</f>
        <v>46041</v>
      </c>
      <c r="C21" s="35" t="str">
        <f>IF('📋 Trade Log'!B21&lt;&gt;"",'📋 Trade Log'!C21,"")</f>
        <v>EURUSD</v>
      </c>
      <c r="D21" s="35" t="str">
        <f>IF('📋 Trade Log'!B21&lt;&gt;"",'📋 Trade Log'!D21,"")</f>
        <v>Short</v>
      </c>
      <c r="E21" s="38">
        <f>IF('📋 Trade Log'!B21&lt;&gt;"",'📋 Trade Log'!P21,"")</f>
        <v>-19.98</v>
      </c>
      <c r="F21" s="38">
        <f>IF('📋 Trade Log'!B21&lt;&gt;"",'📋 Trade Log'!T21,"")</f>
        <v>372.75</v>
      </c>
    </row>
    <row r="22" spans="1:6" ht="17" customHeight="1" x14ac:dyDescent="0.35">
      <c r="A22" s="40">
        <f>IF('📋 Trade Log'!B22&lt;&gt;"",'📋 Trade Log'!A22,"")</f>
        <v>19</v>
      </c>
      <c r="B22" s="43">
        <f>IF('📋 Trade Log'!B22&lt;&gt;"",'📋 Trade Log'!B22,"")</f>
        <v>46042</v>
      </c>
      <c r="C22" s="39" t="str">
        <f>IF('📋 Trade Log'!B22&lt;&gt;"",'📋 Trade Log'!C22,"")</f>
        <v>EURUSD</v>
      </c>
      <c r="D22" s="39" t="str">
        <f>IF('📋 Trade Log'!B22&lt;&gt;"",'📋 Trade Log'!D22,"")</f>
        <v>Short</v>
      </c>
      <c r="E22" s="42">
        <f>IF('📋 Trade Log'!B22&lt;&gt;"",'📋 Trade Log'!P22,"")</f>
        <v>152.94999999999999</v>
      </c>
      <c r="F22" s="42">
        <f>IF('📋 Trade Log'!B22&lt;&gt;"",'📋 Trade Log'!T22,"")</f>
        <v>525.70000000000005</v>
      </c>
    </row>
    <row r="23" spans="1:6" ht="17" customHeight="1" x14ac:dyDescent="0.35">
      <c r="A23" s="36">
        <f>IF('📋 Trade Log'!B23&lt;&gt;"",'📋 Trade Log'!A23,"")</f>
        <v>20</v>
      </c>
      <c r="B23" s="44">
        <f>IF('📋 Trade Log'!B23&lt;&gt;"",'📋 Trade Log'!B23,"")</f>
        <v>46043</v>
      </c>
      <c r="C23" s="35" t="str">
        <f>IF('📋 Trade Log'!B23&lt;&gt;"",'📋 Trade Log'!C23,"")</f>
        <v>XAUUSD</v>
      </c>
      <c r="D23" s="35" t="str">
        <f>IF('📋 Trade Log'!B23&lt;&gt;"",'📋 Trade Log'!D23,"")</f>
        <v>Long</v>
      </c>
      <c r="E23" s="38">
        <f>IF('📋 Trade Log'!B23&lt;&gt;"",'📋 Trade Log'!P23,"")</f>
        <v>4.76</v>
      </c>
      <c r="F23" s="38">
        <f>IF('📋 Trade Log'!B23&lt;&gt;"",'📋 Trade Log'!T23,"")</f>
        <v>530.46</v>
      </c>
    </row>
    <row r="24" spans="1:6" ht="17" customHeight="1" x14ac:dyDescent="0.35">
      <c r="A24" s="40">
        <f>IF('📋 Trade Log'!B24&lt;&gt;"",'📋 Trade Log'!A24,"")</f>
        <v>21</v>
      </c>
      <c r="B24" s="43">
        <f>IF('📋 Trade Log'!B24&lt;&gt;"",'📋 Trade Log'!B24,"")</f>
        <v>46044</v>
      </c>
      <c r="C24" s="39" t="str">
        <f>IF('📋 Trade Log'!B24&lt;&gt;"",'📋 Trade Log'!C24,"")</f>
        <v>US30</v>
      </c>
      <c r="D24" s="39" t="str">
        <f>IF('📋 Trade Log'!B24&lt;&gt;"",'📋 Trade Log'!D24,"")</f>
        <v>Long</v>
      </c>
      <c r="E24" s="42">
        <f>IF('📋 Trade Log'!B24&lt;&gt;"",'📋 Trade Log'!P24,"")</f>
        <v>1.74</v>
      </c>
      <c r="F24" s="42">
        <f>IF('📋 Trade Log'!B24&lt;&gt;"",'📋 Trade Log'!T24,"")</f>
        <v>532.20000000000005</v>
      </c>
    </row>
    <row r="25" spans="1:6" ht="17" customHeight="1" x14ac:dyDescent="0.35">
      <c r="A25" s="36">
        <f>IF('📋 Trade Log'!B25&lt;&gt;"",'📋 Trade Log'!A25,"")</f>
        <v>22</v>
      </c>
      <c r="B25" s="44">
        <f>IF('📋 Trade Log'!B25&lt;&gt;"",'📋 Trade Log'!B25,"")</f>
        <v>46045</v>
      </c>
      <c r="C25" s="35" t="str">
        <f>IF('📋 Trade Log'!B25&lt;&gt;"",'📋 Trade Log'!C25,"")</f>
        <v>USDJPY</v>
      </c>
      <c r="D25" s="35" t="str">
        <f>IF('📋 Trade Log'!B25&lt;&gt;"",'📋 Trade Log'!D25,"")</f>
        <v>Short</v>
      </c>
      <c r="E25" s="38">
        <f>IF('📋 Trade Log'!B25&lt;&gt;"",'📋 Trade Log'!P25,"")</f>
        <v>-17.600000000000001</v>
      </c>
      <c r="F25" s="38">
        <f>IF('📋 Trade Log'!B25&lt;&gt;"",'📋 Trade Log'!T25,"")</f>
        <v>514.6</v>
      </c>
    </row>
    <row r="26" spans="1:6" ht="17" customHeight="1" x14ac:dyDescent="0.35">
      <c r="A26" s="40">
        <f>IF('📋 Trade Log'!B26&lt;&gt;"",'📋 Trade Log'!A26,"")</f>
        <v>23</v>
      </c>
      <c r="B26" s="43">
        <f>IF('📋 Trade Log'!B26&lt;&gt;"",'📋 Trade Log'!B26,"")</f>
        <v>46048</v>
      </c>
      <c r="C26" s="39" t="str">
        <f>IF('📋 Trade Log'!B26&lt;&gt;"",'📋 Trade Log'!C26,"")</f>
        <v>NAS100</v>
      </c>
      <c r="D26" s="39" t="str">
        <f>IF('📋 Trade Log'!B26&lt;&gt;"",'📋 Trade Log'!D26,"")</f>
        <v>Long</v>
      </c>
      <c r="E26" s="42">
        <f>IF('📋 Trade Log'!B26&lt;&gt;"",'📋 Trade Log'!P26,"")</f>
        <v>0.62</v>
      </c>
      <c r="F26" s="42">
        <f>IF('📋 Trade Log'!B26&lt;&gt;"",'📋 Trade Log'!T26,"")</f>
        <v>515.22</v>
      </c>
    </row>
    <row r="27" spans="1:6" ht="17" customHeight="1" x14ac:dyDescent="0.35">
      <c r="A27" s="36">
        <f>IF('📋 Trade Log'!B27&lt;&gt;"",'📋 Trade Log'!A27,"")</f>
        <v>24</v>
      </c>
      <c r="B27" s="44">
        <f>IF('📋 Trade Log'!B27&lt;&gt;"",'📋 Trade Log'!B27,"")</f>
        <v>46048</v>
      </c>
      <c r="C27" s="35" t="str">
        <f>IF('📋 Trade Log'!B27&lt;&gt;"",'📋 Trade Log'!C27,"")</f>
        <v>USDJPY</v>
      </c>
      <c r="D27" s="35" t="str">
        <f>IF('📋 Trade Log'!B27&lt;&gt;"",'📋 Trade Log'!D27,"")</f>
        <v>Short</v>
      </c>
      <c r="E27" s="38">
        <f>IF('📋 Trade Log'!B27&lt;&gt;"",'📋 Trade Log'!P27,"")</f>
        <v>-17.350000000000001</v>
      </c>
      <c r="F27" s="38">
        <f>IF('📋 Trade Log'!B27&lt;&gt;"",'📋 Trade Log'!T27,"")</f>
        <v>497.87</v>
      </c>
    </row>
    <row r="28" spans="1:6" ht="17" customHeight="1" x14ac:dyDescent="0.35">
      <c r="A28" s="40">
        <f>IF('📋 Trade Log'!B28&lt;&gt;"",'📋 Trade Log'!A28,"")</f>
        <v>25</v>
      </c>
      <c r="B28" s="43">
        <f>IF('📋 Trade Log'!B28&lt;&gt;"",'📋 Trade Log'!B28,"")</f>
        <v>46048</v>
      </c>
      <c r="C28" s="39" t="str">
        <f>IF('📋 Trade Log'!B28&lt;&gt;"",'📋 Trade Log'!C28,"")</f>
        <v>USDJPY</v>
      </c>
      <c r="D28" s="39" t="str">
        <f>IF('📋 Trade Log'!B28&lt;&gt;"",'📋 Trade Log'!D28,"")</f>
        <v>Short</v>
      </c>
      <c r="E28" s="42">
        <f>IF('📋 Trade Log'!B28&lt;&gt;"",'📋 Trade Log'!P28,"")</f>
        <v>-45.92</v>
      </c>
      <c r="F28" s="42">
        <f>IF('📋 Trade Log'!B28&lt;&gt;"",'📋 Trade Log'!T28,"")</f>
        <v>451.95</v>
      </c>
    </row>
    <row r="29" spans="1:6" ht="17" customHeight="1" x14ac:dyDescent="0.35">
      <c r="A29" s="36">
        <f>IF('📋 Trade Log'!B29&lt;&gt;"",'📋 Trade Log'!A29,"")</f>
        <v>26</v>
      </c>
      <c r="B29" s="44">
        <f>IF('📋 Trade Log'!B29&lt;&gt;"",'📋 Trade Log'!B29,"")</f>
        <v>46049</v>
      </c>
      <c r="C29" s="35" t="str">
        <f>IF('📋 Trade Log'!B29&lt;&gt;"",'📋 Trade Log'!C29,"")</f>
        <v>XAUUSD</v>
      </c>
      <c r="D29" s="35" t="str">
        <f>IF('📋 Trade Log'!B29&lt;&gt;"",'📋 Trade Log'!D29,"")</f>
        <v>Long</v>
      </c>
      <c r="E29" s="38">
        <f>IF('📋 Trade Log'!B29&lt;&gt;"",'📋 Trade Log'!P29,"")</f>
        <v>-3.78</v>
      </c>
      <c r="F29" s="38">
        <f>IF('📋 Trade Log'!B29&lt;&gt;"",'📋 Trade Log'!T29,"")</f>
        <v>448.17</v>
      </c>
    </row>
    <row r="30" spans="1:6" ht="17" customHeight="1" x14ac:dyDescent="0.35">
      <c r="A30" s="40">
        <f>IF('📋 Trade Log'!B30&lt;&gt;"",'📋 Trade Log'!A30,"")</f>
        <v>27</v>
      </c>
      <c r="B30" s="43">
        <f>IF('📋 Trade Log'!B30&lt;&gt;"",'📋 Trade Log'!B30,"")</f>
        <v>46050</v>
      </c>
      <c r="C30" s="39" t="str">
        <f>IF('📋 Trade Log'!B30&lt;&gt;"",'📋 Trade Log'!C30,"")</f>
        <v>GBPUSD</v>
      </c>
      <c r="D30" s="39" t="str">
        <f>IF('📋 Trade Log'!B30&lt;&gt;"",'📋 Trade Log'!D30,"")</f>
        <v>Short</v>
      </c>
      <c r="E30" s="42">
        <f>IF('📋 Trade Log'!B30&lt;&gt;"",'📋 Trade Log'!P30,"")</f>
        <v>-54.9</v>
      </c>
      <c r="F30" s="42">
        <f>IF('📋 Trade Log'!B30&lt;&gt;"",'📋 Trade Log'!T30,"")</f>
        <v>393.27000000000004</v>
      </c>
    </row>
    <row r="31" spans="1:6" ht="17" customHeight="1" x14ac:dyDescent="0.35">
      <c r="A31" s="36">
        <f>IF('📋 Trade Log'!B31&lt;&gt;"",'📋 Trade Log'!A31,"")</f>
        <v>28</v>
      </c>
      <c r="B31" s="44">
        <f>IF('📋 Trade Log'!B31&lt;&gt;"",'📋 Trade Log'!B31,"")</f>
        <v>46051</v>
      </c>
      <c r="C31" s="35" t="str">
        <f>IF('📋 Trade Log'!B31&lt;&gt;"",'📋 Trade Log'!C31,"")</f>
        <v>GBPUSD</v>
      </c>
      <c r="D31" s="35" t="str">
        <f>IF('📋 Trade Log'!B31&lt;&gt;"",'📋 Trade Log'!D31,"")</f>
        <v>Short</v>
      </c>
      <c r="E31" s="38">
        <f>IF('📋 Trade Log'!B31&lt;&gt;"",'📋 Trade Log'!P31,"")</f>
        <v>57.25</v>
      </c>
      <c r="F31" s="38">
        <f>IF('📋 Trade Log'!B31&lt;&gt;"",'📋 Trade Log'!T31,"")</f>
        <v>450.52000000000004</v>
      </c>
    </row>
    <row r="32" spans="1:6" ht="17" customHeight="1" x14ac:dyDescent="0.35">
      <c r="A32" s="40">
        <f>IF('📋 Trade Log'!B32&lt;&gt;"",'📋 Trade Log'!A32,"")</f>
        <v>29</v>
      </c>
      <c r="B32" s="43">
        <f>IF('📋 Trade Log'!B32&lt;&gt;"",'📋 Trade Log'!B32,"")</f>
        <v>46052</v>
      </c>
      <c r="C32" s="39" t="str">
        <f>IF('📋 Trade Log'!B32&lt;&gt;"",'📋 Trade Log'!C32,"")</f>
        <v>GBPJPY</v>
      </c>
      <c r="D32" s="39" t="str">
        <f>IF('📋 Trade Log'!B32&lt;&gt;"",'📋 Trade Log'!D32,"")</f>
        <v>Short</v>
      </c>
      <c r="E32" s="42">
        <f>IF('📋 Trade Log'!B32&lt;&gt;"",'📋 Trade Log'!P32,"")</f>
        <v>106.39</v>
      </c>
      <c r="F32" s="42">
        <f>IF('📋 Trade Log'!B32&lt;&gt;"",'📋 Trade Log'!T32,"")</f>
        <v>556.91000000000008</v>
      </c>
    </row>
    <row r="33" spans="1:6" ht="17" customHeight="1" x14ac:dyDescent="0.35">
      <c r="A33" s="36">
        <f>IF('📋 Trade Log'!B33&lt;&gt;"",'📋 Trade Log'!A33,"")</f>
        <v>30</v>
      </c>
      <c r="B33" s="44">
        <f>IF('📋 Trade Log'!B33&lt;&gt;"",'📋 Trade Log'!B33,"")</f>
        <v>46055</v>
      </c>
      <c r="C33" s="35" t="str">
        <f>IF('📋 Trade Log'!B33&lt;&gt;"",'📋 Trade Log'!C33,"")</f>
        <v>XAUUSD</v>
      </c>
      <c r="D33" s="35" t="str">
        <f>IF('📋 Trade Log'!B33&lt;&gt;"",'📋 Trade Log'!D33,"")</f>
        <v>Short</v>
      </c>
      <c r="E33" s="38">
        <f>IF('📋 Trade Log'!B33&lt;&gt;"",'📋 Trade Log'!P33,"")</f>
        <v>9.02</v>
      </c>
      <c r="F33" s="38">
        <f>IF('📋 Trade Log'!B33&lt;&gt;"",'📋 Trade Log'!T33,"")</f>
        <v>565.93000000000006</v>
      </c>
    </row>
    <row r="34" spans="1:6" ht="17" customHeight="1" x14ac:dyDescent="0.35">
      <c r="A34" s="40">
        <f>IF('📋 Trade Log'!B34&lt;&gt;"",'📋 Trade Log'!A34,"")</f>
        <v>31</v>
      </c>
      <c r="B34" s="43">
        <f>IF('📋 Trade Log'!B34&lt;&gt;"",'📋 Trade Log'!B34,"")</f>
        <v>46055</v>
      </c>
      <c r="C34" s="39" t="str">
        <f>IF('📋 Trade Log'!B34&lt;&gt;"",'📋 Trade Log'!C34,"")</f>
        <v>NAS100</v>
      </c>
      <c r="D34" s="39" t="str">
        <f>IF('📋 Trade Log'!B34&lt;&gt;"",'📋 Trade Log'!D34,"")</f>
        <v>Long</v>
      </c>
      <c r="E34" s="42">
        <f>IF('📋 Trade Log'!B34&lt;&gt;"",'📋 Trade Log'!P34,"")</f>
        <v>23.58</v>
      </c>
      <c r="F34" s="42">
        <f>IF('📋 Trade Log'!B34&lt;&gt;"",'📋 Trade Log'!T34,"")</f>
        <v>589.5100000000001</v>
      </c>
    </row>
    <row r="35" spans="1:6" ht="17" customHeight="1" x14ac:dyDescent="0.35">
      <c r="A35" s="36">
        <f>IF('📋 Trade Log'!B35&lt;&gt;"",'📋 Trade Log'!A35,"")</f>
        <v>32</v>
      </c>
      <c r="B35" s="44">
        <f>IF('📋 Trade Log'!B35&lt;&gt;"",'📋 Trade Log'!B35,"")</f>
        <v>46055</v>
      </c>
      <c r="C35" s="35" t="str">
        <f>IF('📋 Trade Log'!B35&lt;&gt;"",'📋 Trade Log'!C35,"")</f>
        <v>AUDUSD</v>
      </c>
      <c r="D35" s="35" t="str">
        <f>IF('📋 Trade Log'!B35&lt;&gt;"",'📋 Trade Log'!D35,"")</f>
        <v>Short</v>
      </c>
      <c r="E35" s="38">
        <f>IF('📋 Trade Log'!B35&lt;&gt;"",'📋 Trade Log'!P35,"")</f>
        <v>-16.34</v>
      </c>
      <c r="F35" s="38">
        <f>IF('📋 Trade Log'!B35&lt;&gt;"",'📋 Trade Log'!T35,"")</f>
        <v>573.17000000000007</v>
      </c>
    </row>
    <row r="36" spans="1:6" ht="17" customHeight="1" x14ac:dyDescent="0.35">
      <c r="A36" s="40">
        <f>IF('📋 Trade Log'!B36&lt;&gt;"",'📋 Trade Log'!A36,"")</f>
        <v>33</v>
      </c>
      <c r="B36" s="43">
        <f>IF('📋 Trade Log'!B36&lt;&gt;"",'📋 Trade Log'!B36,"")</f>
        <v>46056</v>
      </c>
      <c r="C36" s="39" t="str">
        <f>IF('📋 Trade Log'!B36&lt;&gt;"",'📋 Trade Log'!C36,"")</f>
        <v>XAUUSD</v>
      </c>
      <c r="D36" s="39" t="str">
        <f>IF('📋 Trade Log'!B36&lt;&gt;"",'📋 Trade Log'!D36,"")</f>
        <v>Long</v>
      </c>
      <c r="E36" s="42">
        <f>IF('📋 Trade Log'!B36&lt;&gt;"",'📋 Trade Log'!P36,"")</f>
        <v>-3.4</v>
      </c>
      <c r="F36" s="42">
        <f>IF('📋 Trade Log'!B36&lt;&gt;"",'📋 Trade Log'!T36,"")</f>
        <v>569.7700000000001</v>
      </c>
    </row>
    <row r="37" spans="1:6" ht="17" customHeight="1" x14ac:dyDescent="0.35">
      <c r="A37" s="36">
        <f>IF('📋 Trade Log'!B37&lt;&gt;"",'📋 Trade Log'!A37,"")</f>
        <v>34</v>
      </c>
      <c r="B37" s="44">
        <f>IF('📋 Trade Log'!B37&lt;&gt;"",'📋 Trade Log'!B37,"")</f>
        <v>46057</v>
      </c>
      <c r="C37" s="35" t="str">
        <f>IF('📋 Trade Log'!B37&lt;&gt;"",'📋 Trade Log'!C37,"")</f>
        <v>GBPUSD</v>
      </c>
      <c r="D37" s="35" t="str">
        <f>IF('📋 Trade Log'!B37&lt;&gt;"",'📋 Trade Log'!D37,"")</f>
        <v>Short</v>
      </c>
      <c r="E37" s="38">
        <f>IF('📋 Trade Log'!B37&lt;&gt;"",'📋 Trade Log'!P37,"")</f>
        <v>144.49</v>
      </c>
      <c r="F37" s="38">
        <f>IF('📋 Trade Log'!B37&lt;&gt;"",'📋 Trade Log'!T37,"")</f>
        <v>714.2600000000001</v>
      </c>
    </row>
    <row r="38" spans="1:6" ht="17" customHeight="1" x14ac:dyDescent="0.35">
      <c r="A38" s="40">
        <f>IF('📋 Trade Log'!B38&lt;&gt;"",'📋 Trade Log'!A38,"")</f>
        <v>35</v>
      </c>
      <c r="B38" s="43">
        <f>IF('📋 Trade Log'!B38&lt;&gt;"",'📋 Trade Log'!B38,"")</f>
        <v>46058</v>
      </c>
      <c r="C38" s="39" t="str">
        <f>IF('📋 Trade Log'!B38&lt;&gt;"",'📋 Trade Log'!C38,"")</f>
        <v>US30</v>
      </c>
      <c r="D38" s="39" t="str">
        <f>IF('📋 Trade Log'!B38&lt;&gt;"",'📋 Trade Log'!D38,"")</f>
        <v>Short</v>
      </c>
      <c r="E38" s="42">
        <f>IF('📋 Trade Log'!B38&lt;&gt;"",'📋 Trade Log'!P38,"")</f>
        <v>57.15</v>
      </c>
      <c r="F38" s="42">
        <f>IF('📋 Trade Log'!B38&lt;&gt;"",'📋 Trade Log'!T38,"")</f>
        <v>771.41000000000008</v>
      </c>
    </row>
    <row r="39" spans="1:6" ht="17" customHeight="1" x14ac:dyDescent="0.35">
      <c r="A39" s="36">
        <f>IF('📋 Trade Log'!B39&lt;&gt;"",'📋 Trade Log'!A39,"")</f>
        <v>36</v>
      </c>
      <c r="B39" s="44">
        <f>IF('📋 Trade Log'!B39&lt;&gt;"",'📋 Trade Log'!B39,"")</f>
        <v>46059</v>
      </c>
      <c r="C39" s="35" t="str">
        <f>IF('📋 Trade Log'!B39&lt;&gt;"",'📋 Trade Log'!C39,"")</f>
        <v>AUDUSD</v>
      </c>
      <c r="D39" s="35" t="str">
        <f>IF('📋 Trade Log'!B39&lt;&gt;"",'📋 Trade Log'!D39,"")</f>
        <v>Long</v>
      </c>
      <c r="E39" s="38">
        <f>IF('📋 Trade Log'!B39&lt;&gt;"",'📋 Trade Log'!P39,"")</f>
        <v>-117.25</v>
      </c>
      <c r="F39" s="38">
        <f>IF('📋 Trade Log'!B39&lt;&gt;"",'📋 Trade Log'!T39,"")</f>
        <v>654.16000000000008</v>
      </c>
    </row>
    <row r="40" spans="1:6" ht="17" customHeight="1" x14ac:dyDescent="0.35">
      <c r="A40" s="40">
        <f>IF('📋 Trade Log'!B40&lt;&gt;"",'📋 Trade Log'!A40,"")</f>
        <v>37</v>
      </c>
      <c r="B40" s="43">
        <f>IF('📋 Trade Log'!B40&lt;&gt;"",'📋 Trade Log'!B40,"")</f>
        <v>46062</v>
      </c>
      <c r="C40" s="39" t="str">
        <f>IF('📋 Trade Log'!B40&lt;&gt;"",'📋 Trade Log'!C40,"")</f>
        <v>GBPJPY</v>
      </c>
      <c r="D40" s="39" t="str">
        <f>IF('📋 Trade Log'!B40&lt;&gt;"",'📋 Trade Log'!D40,"")</f>
        <v>Short</v>
      </c>
      <c r="E40" s="42">
        <f>IF('📋 Trade Log'!B40&lt;&gt;"",'📋 Trade Log'!P40,"")</f>
        <v>-68.38</v>
      </c>
      <c r="F40" s="42">
        <f>IF('📋 Trade Log'!B40&lt;&gt;"",'📋 Trade Log'!T40,"")</f>
        <v>585.78000000000009</v>
      </c>
    </row>
    <row r="41" spans="1:6" ht="17" customHeight="1" x14ac:dyDescent="0.35">
      <c r="A41" s="36">
        <f>IF('📋 Trade Log'!B41&lt;&gt;"",'📋 Trade Log'!A41,"")</f>
        <v>38</v>
      </c>
      <c r="B41" s="44">
        <f>IF('📋 Trade Log'!B41&lt;&gt;"",'📋 Trade Log'!B41,"")</f>
        <v>46062</v>
      </c>
      <c r="C41" s="35" t="str">
        <f>IF('📋 Trade Log'!B41&lt;&gt;"",'📋 Trade Log'!C41,"")</f>
        <v>EURUSD</v>
      </c>
      <c r="D41" s="35" t="str">
        <f>IF('📋 Trade Log'!B41&lt;&gt;"",'📋 Trade Log'!D41,"")</f>
        <v>Short</v>
      </c>
      <c r="E41" s="38">
        <f>IF('📋 Trade Log'!B41&lt;&gt;"",'📋 Trade Log'!P41,"")</f>
        <v>162.94999999999999</v>
      </c>
      <c r="F41" s="38">
        <f>IF('📋 Trade Log'!B41&lt;&gt;"",'📋 Trade Log'!T41,"")</f>
        <v>748.73</v>
      </c>
    </row>
    <row r="42" spans="1:6" ht="17" customHeight="1" x14ac:dyDescent="0.35">
      <c r="A42" s="40">
        <f>IF('📋 Trade Log'!B42&lt;&gt;"",'📋 Trade Log'!A42,"")</f>
        <v>39</v>
      </c>
      <c r="B42" s="43">
        <f>IF('📋 Trade Log'!B42&lt;&gt;"",'📋 Trade Log'!B42,"")</f>
        <v>46062</v>
      </c>
      <c r="C42" s="39" t="str">
        <f>IF('📋 Trade Log'!B42&lt;&gt;"",'📋 Trade Log'!C42,"")</f>
        <v>USDJPY</v>
      </c>
      <c r="D42" s="39" t="str">
        <f>IF('📋 Trade Log'!B42&lt;&gt;"",'📋 Trade Log'!D42,"")</f>
        <v>Short</v>
      </c>
      <c r="E42" s="42">
        <f>IF('📋 Trade Log'!B42&lt;&gt;"",'📋 Trade Log'!P42,"")</f>
        <v>171.3</v>
      </c>
      <c r="F42" s="42">
        <f>IF('📋 Trade Log'!B42&lt;&gt;"",'📋 Trade Log'!T42,"")</f>
        <v>920.03</v>
      </c>
    </row>
    <row r="43" spans="1:6" ht="17" customHeight="1" x14ac:dyDescent="0.35">
      <c r="A43" s="36">
        <f>IF('📋 Trade Log'!B43&lt;&gt;"",'📋 Trade Log'!A43,"")</f>
        <v>40</v>
      </c>
      <c r="B43" s="44">
        <f>IF('📋 Trade Log'!B43&lt;&gt;"",'📋 Trade Log'!B43,"")</f>
        <v>46063</v>
      </c>
      <c r="C43" s="35" t="str">
        <f>IF('📋 Trade Log'!B43&lt;&gt;"",'📋 Trade Log'!C43,"")</f>
        <v>NAS100</v>
      </c>
      <c r="D43" s="35" t="str">
        <f>IF('📋 Trade Log'!B43&lt;&gt;"",'📋 Trade Log'!D43,"")</f>
        <v>Short</v>
      </c>
      <c r="E43" s="38">
        <f>IF('📋 Trade Log'!B43&lt;&gt;"",'📋 Trade Log'!P43,"")</f>
        <v>-13.08</v>
      </c>
      <c r="F43" s="38">
        <f>IF('📋 Trade Log'!B43&lt;&gt;"",'📋 Trade Log'!T43,"")</f>
        <v>906.94999999999993</v>
      </c>
    </row>
    <row r="44" spans="1:6" ht="17" customHeight="1" x14ac:dyDescent="0.35">
      <c r="A44" s="40" t="str">
        <f>IF('📋 Trade Log'!B44&lt;&gt;"",'📋 Trade Log'!A44,"")</f>
        <v/>
      </c>
      <c r="B44" s="43" t="str">
        <f>IF('📋 Trade Log'!B44&lt;&gt;"",'📋 Trade Log'!B44,"")</f>
        <v/>
      </c>
      <c r="C44" s="39" t="str">
        <f>IF('📋 Trade Log'!B44&lt;&gt;"",'📋 Trade Log'!C44,"")</f>
        <v/>
      </c>
      <c r="D44" s="39" t="str">
        <f>IF('📋 Trade Log'!B44&lt;&gt;"",'📋 Trade Log'!D44,"")</f>
        <v/>
      </c>
      <c r="E44" s="42" t="str">
        <f>IF('📋 Trade Log'!B44&lt;&gt;"",'📋 Trade Log'!P44,"")</f>
        <v/>
      </c>
      <c r="F44" s="42" t="str">
        <f>IF('📋 Trade Log'!B44&lt;&gt;"",'📋 Trade Log'!T44,"")</f>
        <v/>
      </c>
    </row>
    <row r="45" spans="1:6" ht="17" customHeight="1" x14ac:dyDescent="0.35">
      <c r="A45" s="36" t="str">
        <f>IF('📋 Trade Log'!B45&lt;&gt;"",'📋 Trade Log'!A45,"")</f>
        <v/>
      </c>
      <c r="B45" s="44" t="str">
        <f>IF('📋 Trade Log'!B45&lt;&gt;"",'📋 Trade Log'!B45,"")</f>
        <v/>
      </c>
      <c r="C45" s="35" t="str">
        <f>IF('📋 Trade Log'!B45&lt;&gt;"",'📋 Trade Log'!C45,"")</f>
        <v/>
      </c>
      <c r="D45" s="35" t="str">
        <f>IF('📋 Trade Log'!B45&lt;&gt;"",'📋 Trade Log'!D45,"")</f>
        <v/>
      </c>
      <c r="E45" s="38" t="str">
        <f>IF('📋 Trade Log'!B45&lt;&gt;"",'📋 Trade Log'!P45,"")</f>
        <v/>
      </c>
      <c r="F45" s="38" t="str">
        <f>IF('📋 Trade Log'!B45&lt;&gt;"",'📋 Trade Log'!T45,"")</f>
        <v/>
      </c>
    </row>
    <row r="46" spans="1:6" ht="17" customHeight="1" x14ac:dyDescent="0.35">
      <c r="A46" s="40" t="str">
        <f>IF('📋 Trade Log'!B46&lt;&gt;"",'📋 Trade Log'!A46,"")</f>
        <v/>
      </c>
      <c r="B46" s="43" t="str">
        <f>IF('📋 Trade Log'!B46&lt;&gt;"",'📋 Trade Log'!B46,"")</f>
        <v/>
      </c>
      <c r="C46" s="39" t="str">
        <f>IF('📋 Trade Log'!B46&lt;&gt;"",'📋 Trade Log'!C46,"")</f>
        <v/>
      </c>
      <c r="D46" s="39" t="str">
        <f>IF('📋 Trade Log'!B46&lt;&gt;"",'📋 Trade Log'!D46,"")</f>
        <v/>
      </c>
      <c r="E46" s="42" t="str">
        <f>IF('📋 Trade Log'!B46&lt;&gt;"",'📋 Trade Log'!P46,"")</f>
        <v/>
      </c>
      <c r="F46" s="42" t="str">
        <f>IF('📋 Trade Log'!B46&lt;&gt;"",'📋 Trade Log'!T46,"")</f>
        <v/>
      </c>
    </row>
    <row r="47" spans="1:6" ht="17" customHeight="1" x14ac:dyDescent="0.35">
      <c r="A47" s="36" t="str">
        <f>IF('📋 Trade Log'!B47&lt;&gt;"",'📋 Trade Log'!A47,"")</f>
        <v/>
      </c>
      <c r="B47" s="44" t="str">
        <f>IF('📋 Trade Log'!B47&lt;&gt;"",'📋 Trade Log'!B47,"")</f>
        <v/>
      </c>
      <c r="C47" s="35" t="str">
        <f>IF('📋 Trade Log'!B47&lt;&gt;"",'📋 Trade Log'!C47,"")</f>
        <v/>
      </c>
      <c r="D47" s="35" t="str">
        <f>IF('📋 Trade Log'!B47&lt;&gt;"",'📋 Trade Log'!D47,"")</f>
        <v/>
      </c>
      <c r="E47" s="38" t="str">
        <f>IF('📋 Trade Log'!B47&lt;&gt;"",'📋 Trade Log'!P47,"")</f>
        <v/>
      </c>
      <c r="F47" s="38" t="str">
        <f>IF('📋 Trade Log'!B47&lt;&gt;"",'📋 Trade Log'!T47,"")</f>
        <v/>
      </c>
    </row>
    <row r="48" spans="1:6" ht="17" customHeight="1" x14ac:dyDescent="0.35">
      <c r="A48" s="40" t="str">
        <f>IF('📋 Trade Log'!B48&lt;&gt;"",'📋 Trade Log'!A48,"")</f>
        <v/>
      </c>
      <c r="B48" s="43" t="str">
        <f>IF('📋 Trade Log'!B48&lt;&gt;"",'📋 Trade Log'!B48,"")</f>
        <v/>
      </c>
      <c r="C48" s="39" t="str">
        <f>IF('📋 Trade Log'!B48&lt;&gt;"",'📋 Trade Log'!C48,"")</f>
        <v/>
      </c>
      <c r="D48" s="39" t="str">
        <f>IF('📋 Trade Log'!B48&lt;&gt;"",'📋 Trade Log'!D48,"")</f>
        <v/>
      </c>
      <c r="E48" s="42" t="str">
        <f>IF('📋 Trade Log'!B48&lt;&gt;"",'📋 Trade Log'!P48,"")</f>
        <v/>
      </c>
      <c r="F48" s="42" t="str">
        <f>IF('📋 Trade Log'!B48&lt;&gt;"",'📋 Trade Log'!T48,"")</f>
        <v/>
      </c>
    </row>
    <row r="49" spans="1:6" ht="17" customHeight="1" x14ac:dyDescent="0.35">
      <c r="A49" s="36" t="str">
        <f>IF('📋 Trade Log'!B49&lt;&gt;"",'📋 Trade Log'!A49,"")</f>
        <v/>
      </c>
      <c r="B49" s="44" t="str">
        <f>IF('📋 Trade Log'!B49&lt;&gt;"",'📋 Trade Log'!B49,"")</f>
        <v/>
      </c>
      <c r="C49" s="35" t="str">
        <f>IF('📋 Trade Log'!B49&lt;&gt;"",'📋 Trade Log'!C49,"")</f>
        <v/>
      </c>
      <c r="D49" s="35" t="str">
        <f>IF('📋 Trade Log'!B49&lt;&gt;"",'📋 Trade Log'!D49,"")</f>
        <v/>
      </c>
      <c r="E49" s="38" t="str">
        <f>IF('📋 Trade Log'!B49&lt;&gt;"",'📋 Trade Log'!P49,"")</f>
        <v/>
      </c>
      <c r="F49" s="38" t="str">
        <f>IF('📋 Trade Log'!B49&lt;&gt;"",'📋 Trade Log'!T49,"")</f>
        <v/>
      </c>
    </row>
    <row r="50" spans="1:6" ht="17" customHeight="1" x14ac:dyDescent="0.35">
      <c r="A50" s="40" t="str">
        <f>IF('📋 Trade Log'!B50&lt;&gt;"",'📋 Trade Log'!A50,"")</f>
        <v/>
      </c>
      <c r="B50" s="43" t="str">
        <f>IF('📋 Trade Log'!B50&lt;&gt;"",'📋 Trade Log'!B50,"")</f>
        <v/>
      </c>
      <c r="C50" s="39" t="str">
        <f>IF('📋 Trade Log'!B50&lt;&gt;"",'📋 Trade Log'!C50,"")</f>
        <v/>
      </c>
      <c r="D50" s="39" t="str">
        <f>IF('📋 Trade Log'!B50&lt;&gt;"",'📋 Trade Log'!D50,"")</f>
        <v/>
      </c>
      <c r="E50" s="42" t="str">
        <f>IF('📋 Trade Log'!B50&lt;&gt;"",'📋 Trade Log'!P50,"")</f>
        <v/>
      </c>
      <c r="F50" s="42" t="str">
        <f>IF('📋 Trade Log'!B50&lt;&gt;"",'📋 Trade Log'!T50,"")</f>
        <v/>
      </c>
    </row>
    <row r="51" spans="1:6" ht="17" customHeight="1" x14ac:dyDescent="0.35">
      <c r="A51" s="36" t="str">
        <f>IF('📋 Trade Log'!B51&lt;&gt;"",'📋 Trade Log'!A51,"")</f>
        <v/>
      </c>
      <c r="B51" s="44" t="str">
        <f>IF('📋 Trade Log'!B51&lt;&gt;"",'📋 Trade Log'!B51,"")</f>
        <v/>
      </c>
      <c r="C51" s="35" t="str">
        <f>IF('📋 Trade Log'!B51&lt;&gt;"",'📋 Trade Log'!C51,"")</f>
        <v/>
      </c>
      <c r="D51" s="35" t="str">
        <f>IF('📋 Trade Log'!B51&lt;&gt;"",'📋 Trade Log'!D51,"")</f>
        <v/>
      </c>
      <c r="E51" s="38" t="str">
        <f>IF('📋 Trade Log'!B51&lt;&gt;"",'📋 Trade Log'!P51,"")</f>
        <v/>
      </c>
      <c r="F51" s="38" t="str">
        <f>IF('📋 Trade Log'!B51&lt;&gt;"",'📋 Trade Log'!T51,"")</f>
        <v/>
      </c>
    </row>
    <row r="52" spans="1:6" ht="17" customHeight="1" x14ac:dyDescent="0.35">
      <c r="A52" s="40" t="str">
        <f>IF('📋 Trade Log'!B52&lt;&gt;"",'📋 Trade Log'!A52,"")</f>
        <v/>
      </c>
      <c r="B52" s="43" t="str">
        <f>IF('📋 Trade Log'!B52&lt;&gt;"",'📋 Trade Log'!B52,"")</f>
        <v/>
      </c>
      <c r="C52" s="39" t="str">
        <f>IF('📋 Trade Log'!B52&lt;&gt;"",'📋 Trade Log'!C52,"")</f>
        <v/>
      </c>
      <c r="D52" s="39" t="str">
        <f>IF('📋 Trade Log'!B52&lt;&gt;"",'📋 Trade Log'!D52,"")</f>
        <v/>
      </c>
      <c r="E52" s="42" t="str">
        <f>IF('📋 Trade Log'!B52&lt;&gt;"",'📋 Trade Log'!P52,"")</f>
        <v/>
      </c>
      <c r="F52" s="42" t="str">
        <f>IF('📋 Trade Log'!B52&lt;&gt;"",'📋 Trade Log'!T52,"")</f>
        <v/>
      </c>
    </row>
    <row r="53" spans="1:6" ht="17" customHeight="1" x14ac:dyDescent="0.35">
      <c r="A53" s="36" t="str">
        <f>IF('📋 Trade Log'!B53&lt;&gt;"",'📋 Trade Log'!A53,"")</f>
        <v/>
      </c>
      <c r="B53" s="44" t="str">
        <f>IF('📋 Trade Log'!B53&lt;&gt;"",'📋 Trade Log'!B53,"")</f>
        <v/>
      </c>
      <c r="C53" s="35" t="str">
        <f>IF('📋 Trade Log'!B53&lt;&gt;"",'📋 Trade Log'!C53,"")</f>
        <v/>
      </c>
      <c r="D53" s="35" t="str">
        <f>IF('📋 Trade Log'!B53&lt;&gt;"",'📋 Trade Log'!D53,"")</f>
        <v/>
      </c>
      <c r="E53" s="38" t="str">
        <f>IF('📋 Trade Log'!B53&lt;&gt;"",'📋 Trade Log'!P53,"")</f>
        <v/>
      </c>
      <c r="F53" s="38" t="str">
        <f>IF('📋 Trade Log'!B53&lt;&gt;"",'📋 Trade Log'!T53,"")</f>
        <v/>
      </c>
    </row>
    <row r="54" spans="1:6" ht="17" customHeight="1" x14ac:dyDescent="0.35">
      <c r="A54" s="40" t="str">
        <f>IF('📋 Trade Log'!B54&lt;&gt;"",'📋 Trade Log'!A54,"")</f>
        <v/>
      </c>
      <c r="B54" s="43" t="str">
        <f>IF('📋 Trade Log'!B54&lt;&gt;"",'📋 Trade Log'!B54,"")</f>
        <v/>
      </c>
      <c r="C54" s="39" t="str">
        <f>IF('📋 Trade Log'!B54&lt;&gt;"",'📋 Trade Log'!C54,"")</f>
        <v/>
      </c>
      <c r="D54" s="39" t="str">
        <f>IF('📋 Trade Log'!B54&lt;&gt;"",'📋 Trade Log'!D54,"")</f>
        <v/>
      </c>
      <c r="E54" s="42" t="str">
        <f>IF('📋 Trade Log'!B54&lt;&gt;"",'📋 Trade Log'!P54,"")</f>
        <v/>
      </c>
      <c r="F54" s="42" t="str">
        <f>IF('📋 Trade Log'!B54&lt;&gt;"",'📋 Trade Log'!T54,"")</f>
        <v/>
      </c>
    </row>
    <row r="55" spans="1:6" ht="17" customHeight="1" x14ac:dyDescent="0.35">
      <c r="A55" s="36" t="str">
        <f>IF('📋 Trade Log'!B55&lt;&gt;"",'📋 Trade Log'!A55,"")</f>
        <v/>
      </c>
      <c r="B55" s="44" t="str">
        <f>IF('📋 Trade Log'!B55&lt;&gt;"",'📋 Trade Log'!B55,"")</f>
        <v/>
      </c>
      <c r="C55" s="35" t="str">
        <f>IF('📋 Trade Log'!B55&lt;&gt;"",'📋 Trade Log'!C55,"")</f>
        <v/>
      </c>
      <c r="D55" s="35" t="str">
        <f>IF('📋 Trade Log'!B55&lt;&gt;"",'📋 Trade Log'!D55,"")</f>
        <v/>
      </c>
      <c r="E55" s="38" t="str">
        <f>IF('📋 Trade Log'!B55&lt;&gt;"",'📋 Trade Log'!P55,"")</f>
        <v/>
      </c>
      <c r="F55" s="38" t="str">
        <f>IF('📋 Trade Log'!B55&lt;&gt;"",'📋 Trade Log'!T55,"")</f>
        <v/>
      </c>
    </row>
    <row r="56" spans="1:6" ht="17" customHeight="1" x14ac:dyDescent="0.35">
      <c r="A56" s="40" t="str">
        <f>IF('📋 Trade Log'!B56&lt;&gt;"",'📋 Trade Log'!A56,"")</f>
        <v/>
      </c>
      <c r="B56" s="43" t="str">
        <f>IF('📋 Trade Log'!B56&lt;&gt;"",'📋 Trade Log'!B56,"")</f>
        <v/>
      </c>
      <c r="C56" s="39" t="str">
        <f>IF('📋 Trade Log'!B56&lt;&gt;"",'📋 Trade Log'!C56,"")</f>
        <v/>
      </c>
      <c r="D56" s="39" t="str">
        <f>IF('📋 Trade Log'!B56&lt;&gt;"",'📋 Trade Log'!D56,"")</f>
        <v/>
      </c>
      <c r="E56" s="42" t="str">
        <f>IF('📋 Trade Log'!B56&lt;&gt;"",'📋 Trade Log'!P56,"")</f>
        <v/>
      </c>
      <c r="F56" s="42" t="str">
        <f>IF('📋 Trade Log'!B56&lt;&gt;"",'📋 Trade Log'!T56,"")</f>
        <v/>
      </c>
    </row>
    <row r="57" spans="1:6" ht="17" customHeight="1" x14ac:dyDescent="0.35">
      <c r="A57" s="36" t="str">
        <f>IF('📋 Trade Log'!B57&lt;&gt;"",'📋 Trade Log'!A57,"")</f>
        <v/>
      </c>
      <c r="B57" s="44" t="str">
        <f>IF('📋 Trade Log'!B57&lt;&gt;"",'📋 Trade Log'!B57,"")</f>
        <v/>
      </c>
      <c r="C57" s="35" t="str">
        <f>IF('📋 Trade Log'!B57&lt;&gt;"",'📋 Trade Log'!C57,"")</f>
        <v/>
      </c>
      <c r="D57" s="35" t="str">
        <f>IF('📋 Trade Log'!B57&lt;&gt;"",'📋 Trade Log'!D57,"")</f>
        <v/>
      </c>
      <c r="E57" s="38" t="str">
        <f>IF('📋 Trade Log'!B57&lt;&gt;"",'📋 Trade Log'!P57,"")</f>
        <v/>
      </c>
      <c r="F57" s="38" t="str">
        <f>IF('📋 Trade Log'!B57&lt;&gt;"",'📋 Trade Log'!T57,"")</f>
        <v/>
      </c>
    </row>
    <row r="58" spans="1:6" ht="17" customHeight="1" x14ac:dyDescent="0.35">
      <c r="A58" s="40" t="str">
        <f>IF('📋 Trade Log'!B58&lt;&gt;"",'📋 Trade Log'!A58,"")</f>
        <v/>
      </c>
      <c r="B58" s="43" t="str">
        <f>IF('📋 Trade Log'!B58&lt;&gt;"",'📋 Trade Log'!B58,"")</f>
        <v/>
      </c>
      <c r="C58" s="39" t="str">
        <f>IF('📋 Trade Log'!B58&lt;&gt;"",'📋 Trade Log'!C58,"")</f>
        <v/>
      </c>
      <c r="D58" s="39" t="str">
        <f>IF('📋 Trade Log'!B58&lt;&gt;"",'📋 Trade Log'!D58,"")</f>
        <v/>
      </c>
      <c r="E58" s="42" t="str">
        <f>IF('📋 Trade Log'!B58&lt;&gt;"",'📋 Trade Log'!P58,"")</f>
        <v/>
      </c>
      <c r="F58" s="42" t="str">
        <f>IF('📋 Trade Log'!B58&lt;&gt;"",'📋 Trade Log'!T58,"")</f>
        <v/>
      </c>
    </row>
    <row r="59" spans="1:6" ht="17" customHeight="1" x14ac:dyDescent="0.35">
      <c r="A59" s="36" t="str">
        <f>IF('📋 Trade Log'!B59&lt;&gt;"",'📋 Trade Log'!A59,"")</f>
        <v/>
      </c>
      <c r="B59" s="44" t="str">
        <f>IF('📋 Trade Log'!B59&lt;&gt;"",'📋 Trade Log'!B59,"")</f>
        <v/>
      </c>
      <c r="C59" s="35" t="str">
        <f>IF('📋 Trade Log'!B59&lt;&gt;"",'📋 Trade Log'!C59,"")</f>
        <v/>
      </c>
      <c r="D59" s="35" t="str">
        <f>IF('📋 Trade Log'!B59&lt;&gt;"",'📋 Trade Log'!D59,"")</f>
        <v/>
      </c>
      <c r="E59" s="38" t="str">
        <f>IF('📋 Trade Log'!B59&lt;&gt;"",'📋 Trade Log'!P59,"")</f>
        <v/>
      </c>
      <c r="F59" s="38" t="str">
        <f>IF('📋 Trade Log'!B59&lt;&gt;"",'📋 Trade Log'!T59,"")</f>
        <v/>
      </c>
    </row>
    <row r="60" spans="1:6" ht="17" customHeight="1" x14ac:dyDescent="0.35">
      <c r="A60" s="40" t="str">
        <f>IF('📋 Trade Log'!B60&lt;&gt;"",'📋 Trade Log'!A60,"")</f>
        <v/>
      </c>
      <c r="B60" s="43" t="str">
        <f>IF('📋 Trade Log'!B60&lt;&gt;"",'📋 Trade Log'!B60,"")</f>
        <v/>
      </c>
      <c r="C60" s="39" t="str">
        <f>IF('📋 Trade Log'!B60&lt;&gt;"",'📋 Trade Log'!C60,"")</f>
        <v/>
      </c>
      <c r="D60" s="39" t="str">
        <f>IF('📋 Trade Log'!B60&lt;&gt;"",'📋 Trade Log'!D60,"")</f>
        <v/>
      </c>
      <c r="E60" s="42" t="str">
        <f>IF('📋 Trade Log'!B60&lt;&gt;"",'📋 Trade Log'!P60,"")</f>
        <v/>
      </c>
      <c r="F60" s="42" t="str">
        <f>IF('📋 Trade Log'!B60&lt;&gt;"",'📋 Trade Log'!T60,"")</f>
        <v/>
      </c>
    </row>
    <row r="61" spans="1:6" ht="17" customHeight="1" x14ac:dyDescent="0.35">
      <c r="A61" s="36" t="str">
        <f>IF('📋 Trade Log'!B61&lt;&gt;"",'📋 Trade Log'!A61,"")</f>
        <v/>
      </c>
      <c r="B61" s="44" t="str">
        <f>IF('📋 Trade Log'!B61&lt;&gt;"",'📋 Trade Log'!B61,"")</f>
        <v/>
      </c>
      <c r="C61" s="35" t="str">
        <f>IF('📋 Trade Log'!B61&lt;&gt;"",'📋 Trade Log'!C61,"")</f>
        <v/>
      </c>
      <c r="D61" s="35" t="str">
        <f>IF('📋 Trade Log'!B61&lt;&gt;"",'📋 Trade Log'!D61,"")</f>
        <v/>
      </c>
      <c r="E61" s="38" t="str">
        <f>IF('📋 Trade Log'!B61&lt;&gt;"",'📋 Trade Log'!P61,"")</f>
        <v/>
      </c>
      <c r="F61" s="38" t="str">
        <f>IF('📋 Trade Log'!B61&lt;&gt;"",'📋 Trade Log'!T61,"")</f>
        <v/>
      </c>
    </row>
    <row r="62" spans="1:6" ht="17" customHeight="1" x14ac:dyDescent="0.35">
      <c r="A62" s="40" t="str">
        <f>IF('📋 Trade Log'!B62&lt;&gt;"",'📋 Trade Log'!A62,"")</f>
        <v/>
      </c>
      <c r="B62" s="43" t="str">
        <f>IF('📋 Trade Log'!B62&lt;&gt;"",'📋 Trade Log'!B62,"")</f>
        <v/>
      </c>
      <c r="C62" s="39" t="str">
        <f>IF('📋 Trade Log'!B62&lt;&gt;"",'📋 Trade Log'!C62,"")</f>
        <v/>
      </c>
      <c r="D62" s="39" t="str">
        <f>IF('📋 Trade Log'!B62&lt;&gt;"",'📋 Trade Log'!D62,"")</f>
        <v/>
      </c>
      <c r="E62" s="42" t="str">
        <f>IF('📋 Trade Log'!B62&lt;&gt;"",'📋 Trade Log'!P62,"")</f>
        <v/>
      </c>
      <c r="F62" s="42" t="str">
        <f>IF('📋 Trade Log'!B62&lt;&gt;"",'📋 Trade Log'!T62,"")</f>
        <v/>
      </c>
    </row>
    <row r="63" spans="1:6" ht="17" customHeight="1" x14ac:dyDescent="0.35">
      <c r="A63" s="36" t="str">
        <f>IF('📋 Trade Log'!B63&lt;&gt;"",'📋 Trade Log'!A63,"")</f>
        <v/>
      </c>
      <c r="B63" s="44" t="str">
        <f>IF('📋 Trade Log'!B63&lt;&gt;"",'📋 Trade Log'!B63,"")</f>
        <v/>
      </c>
      <c r="C63" s="35" t="str">
        <f>IF('📋 Trade Log'!B63&lt;&gt;"",'📋 Trade Log'!C63,"")</f>
        <v/>
      </c>
      <c r="D63" s="35" t="str">
        <f>IF('📋 Trade Log'!B63&lt;&gt;"",'📋 Trade Log'!D63,"")</f>
        <v/>
      </c>
      <c r="E63" s="38" t="str">
        <f>IF('📋 Trade Log'!B63&lt;&gt;"",'📋 Trade Log'!P63,"")</f>
        <v/>
      </c>
      <c r="F63" s="38" t="str">
        <f>IF('📋 Trade Log'!B63&lt;&gt;"",'📋 Trade Log'!T63,"")</f>
        <v/>
      </c>
    </row>
    <row r="64" spans="1:6" ht="17" customHeight="1" x14ac:dyDescent="0.35">
      <c r="A64" s="40" t="str">
        <f>IF('📋 Trade Log'!B64&lt;&gt;"",'📋 Trade Log'!A64,"")</f>
        <v/>
      </c>
      <c r="B64" s="43" t="str">
        <f>IF('📋 Trade Log'!B64&lt;&gt;"",'📋 Trade Log'!B64,"")</f>
        <v/>
      </c>
      <c r="C64" s="39" t="str">
        <f>IF('📋 Trade Log'!B64&lt;&gt;"",'📋 Trade Log'!C64,"")</f>
        <v/>
      </c>
      <c r="D64" s="39" t="str">
        <f>IF('📋 Trade Log'!B64&lt;&gt;"",'📋 Trade Log'!D64,"")</f>
        <v/>
      </c>
      <c r="E64" s="42" t="str">
        <f>IF('📋 Trade Log'!B64&lt;&gt;"",'📋 Trade Log'!P64,"")</f>
        <v/>
      </c>
      <c r="F64" s="42" t="str">
        <f>IF('📋 Trade Log'!B64&lt;&gt;"",'📋 Trade Log'!T64,"")</f>
        <v/>
      </c>
    </row>
    <row r="65" spans="1:6" ht="17" customHeight="1" x14ac:dyDescent="0.35">
      <c r="A65" s="36" t="str">
        <f>IF('📋 Trade Log'!B65&lt;&gt;"",'📋 Trade Log'!A65,"")</f>
        <v/>
      </c>
      <c r="B65" s="44" t="str">
        <f>IF('📋 Trade Log'!B65&lt;&gt;"",'📋 Trade Log'!B65,"")</f>
        <v/>
      </c>
      <c r="C65" s="35" t="str">
        <f>IF('📋 Trade Log'!B65&lt;&gt;"",'📋 Trade Log'!C65,"")</f>
        <v/>
      </c>
      <c r="D65" s="35" t="str">
        <f>IF('📋 Trade Log'!B65&lt;&gt;"",'📋 Trade Log'!D65,"")</f>
        <v/>
      </c>
      <c r="E65" s="38" t="str">
        <f>IF('📋 Trade Log'!B65&lt;&gt;"",'📋 Trade Log'!P65,"")</f>
        <v/>
      </c>
      <c r="F65" s="38" t="str">
        <f>IF('📋 Trade Log'!B65&lt;&gt;"",'📋 Trade Log'!T65,"")</f>
        <v/>
      </c>
    </row>
    <row r="66" spans="1:6" ht="17" customHeight="1" x14ac:dyDescent="0.35">
      <c r="A66" s="40" t="str">
        <f>IF('📋 Trade Log'!B66&lt;&gt;"",'📋 Trade Log'!A66,"")</f>
        <v/>
      </c>
      <c r="B66" s="43" t="str">
        <f>IF('📋 Trade Log'!B66&lt;&gt;"",'📋 Trade Log'!B66,"")</f>
        <v/>
      </c>
      <c r="C66" s="39" t="str">
        <f>IF('📋 Trade Log'!B66&lt;&gt;"",'📋 Trade Log'!C66,"")</f>
        <v/>
      </c>
      <c r="D66" s="39" t="str">
        <f>IF('📋 Trade Log'!B66&lt;&gt;"",'📋 Trade Log'!D66,"")</f>
        <v/>
      </c>
      <c r="E66" s="42" t="str">
        <f>IF('📋 Trade Log'!B66&lt;&gt;"",'📋 Trade Log'!P66,"")</f>
        <v/>
      </c>
      <c r="F66" s="42" t="str">
        <f>IF('📋 Trade Log'!B66&lt;&gt;"",'📋 Trade Log'!T66,"")</f>
        <v/>
      </c>
    </row>
    <row r="67" spans="1:6" ht="17" customHeight="1" x14ac:dyDescent="0.35">
      <c r="A67" s="36" t="str">
        <f>IF('📋 Trade Log'!B67&lt;&gt;"",'📋 Trade Log'!A67,"")</f>
        <v/>
      </c>
      <c r="B67" s="44" t="str">
        <f>IF('📋 Trade Log'!B67&lt;&gt;"",'📋 Trade Log'!B67,"")</f>
        <v/>
      </c>
      <c r="C67" s="35" t="str">
        <f>IF('📋 Trade Log'!B67&lt;&gt;"",'📋 Trade Log'!C67,"")</f>
        <v/>
      </c>
      <c r="D67" s="35" t="str">
        <f>IF('📋 Trade Log'!B67&lt;&gt;"",'📋 Trade Log'!D67,"")</f>
        <v/>
      </c>
      <c r="E67" s="38" t="str">
        <f>IF('📋 Trade Log'!B67&lt;&gt;"",'📋 Trade Log'!P67,"")</f>
        <v/>
      </c>
      <c r="F67" s="38" t="str">
        <f>IF('📋 Trade Log'!B67&lt;&gt;"",'📋 Trade Log'!T67,"")</f>
        <v/>
      </c>
    </row>
    <row r="68" spans="1:6" ht="17" customHeight="1" x14ac:dyDescent="0.35">
      <c r="A68" s="40" t="str">
        <f>IF('📋 Trade Log'!B68&lt;&gt;"",'📋 Trade Log'!A68,"")</f>
        <v/>
      </c>
      <c r="B68" s="43" t="str">
        <f>IF('📋 Trade Log'!B68&lt;&gt;"",'📋 Trade Log'!B68,"")</f>
        <v/>
      </c>
      <c r="C68" s="39" t="str">
        <f>IF('📋 Trade Log'!B68&lt;&gt;"",'📋 Trade Log'!C68,"")</f>
        <v/>
      </c>
      <c r="D68" s="39" t="str">
        <f>IF('📋 Trade Log'!B68&lt;&gt;"",'📋 Trade Log'!D68,"")</f>
        <v/>
      </c>
      <c r="E68" s="42" t="str">
        <f>IF('📋 Trade Log'!B68&lt;&gt;"",'📋 Trade Log'!P68,"")</f>
        <v/>
      </c>
      <c r="F68" s="42" t="str">
        <f>IF('📋 Trade Log'!B68&lt;&gt;"",'📋 Trade Log'!T68,"")</f>
        <v/>
      </c>
    </row>
    <row r="69" spans="1:6" ht="17" customHeight="1" x14ac:dyDescent="0.35">
      <c r="A69" s="36" t="str">
        <f>IF('📋 Trade Log'!B69&lt;&gt;"",'📋 Trade Log'!A69,"")</f>
        <v/>
      </c>
      <c r="B69" s="44" t="str">
        <f>IF('📋 Trade Log'!B69&lt;&gt;"",'📋 Trade Log'!B69,"")</f>
        <v/>
      </c>
      <c r="C69" s="35" t="str">
        <f>IF('📋 Trade Log'!B69&lt;&gt;"",'📋 Trade Log'!C69,"")</f>
        <v/>
      </c>
      <c r="D69" s="35" t="str">
        <f>IF('📋 Trade Log'!B69&lt;&gt;"",'📋 Trade Log'!D69,"")</f>
        <v/>
      </c>
      <c r="E69" s="38" t="str">
        <f>IF('📋 Trade Log'!B69&lt;&gt;"",'📋 Trade Log'!P69,"")</f>
        <v/>
      </c>
      <c r="F69" s="38" t="str">
        <f>IF('📋 Trade Log'!B69&lt;&gt;"",'📋 Trade Log'!T69,"")</f>
        <v/>
      </c>
    </row>
    <row r="70" spans="1:6" ht="17" customHeight="1" x14ac:dyDescent="0.35">
      <c r="A70" s="40" t="str">
        <f>IF('📋 Trade Log'!B70&lt;&gt;"",'📋 Trade Log'!A70,"")</f>
        <v/>
      </c>
      <c r="B70" s="43" t="str">
        <f>IF('📋 Trade Log'!B70&lt;&gt;"",'📋 Trade Log'!B70,"")</f>
        <v/>
      </c>
      <c r="C70" s="39" t="str">
        <f>IF('📋 Trade Log'!B70&lt;&gt;"",'📋 Trade Log'!C70,"")</f>
        <v/>
      </c>
      <c r="D70" s="39" t="str">
        <f>IF('📋 Trade Log'!B70&lt;&gt;"",'📋 Trade Log'!D70,"")</f>
        <v/>
      </c>
      <c r="E70" s="42" t="str">
        <f>IF('📋 Trade Log'!B70&lt;&gt;"",'📋 Trade Log'!P70,"")</f>
        <v/>
      </c>
      <c r="F70" s="42" t="str">
        <f>IF('📋 Trade Log'!B70&lt;&gt;"",'📋 Trade Log'!T70,"")</f>
        <v/>
      </c>
    </row>
    <row r="71" spans="1:6" ht="17" customHeight="1" x14ac:dyDescent="0.35">
      <c r="A71" s="36" t="str">
        <f>IF('📋 Trade Log'!B71&lt;&gt;"",'📋 Trade Log'!A71,"")</f>
        <v/>
      </c>
      <c r="B71" s="44" t="str">
        <f>IF('📋 Trade Log'!B71&lt;&gt;"",'📋 Trade Log'!B71,"")</f>
        <v/>
      </c>
      <c r="C71" s="35" t="str">
        <f>IF('📋 Trade Log'!B71&lt;&gt;"",'📋 Trade Log'!C71,"")</f>
        <v/>
      </c>
      <c r="D71" s="35" t="str">
        <f>IF('📋 Trade Log'!B71&lt;&gt;"",'📋 Trade Log'!D71,"")</f>
        <v/>
      </c>
      <c r="E71" s="38" t="str">
        <f>IF('📋 Trade Log'!B71&lt;&gt;"",'📋 Trade Log'!P71,"")</f>
        <v/>
      </c>
      <c r="F71" s="38" t="str">
        <f>IF('📋 Trade Log'!B71&lt;&gt;"",'📋 Trade Log'!T71,"")</f>
        <v/>
      </c>
    </row>
    <row r="72" spans="1:6" ht="17" customHeight="1" x14ac:dyDescent="0.35">
      <c r="A72" s="40" t="str">
        <f>IF('📋 Trade Log'!B72&lt;&gt;"",'📋 Trade Log'!A72,"")</f>
        <v/>
      </c>
      <c r="B72" s="43" t="str">
        <f>IF('📋 Trade Log'!B72&lt;&gt;"",'📋 Trade Log'!B72,"")</f>
        <v/>
      </c>
      <c r="C72" s="39" t="str">
        <f>IF('📋 Trade Log'!B72&lt;&gt;"",'📋 Trade Log'!C72,"")</f>
        <v/>
      </c>
      <c r="D72" s="39" t="str">
        <f>IF('📋 Trade Log'!B72&lt;&gt;"",'📋 Trade Log'!D72,"")</f>
        <v/>
      </c>
      <c r="E72" s="42" t="str">
        <f>IF('📋 Trade Log'!B72&lt;&gt;"",'📋 Trade Log'!P72,"")</f>
        <v/>
      </c>
      <c r="F72" s="42" t="str">
        <f>IF('📋 Trade Log'!B72&lt;&gt;"",'📋 Trade Log'!T72,"")</f>
        <v/>
      </c>
    </row>
    <row r="73" spans="1:6" ht="17" customHeight="1" x14ac:dyDescent="0.35">
      <c r="A73" s="36" t="str">
        <f>IF('📋 Trade Log'!B73&lt;&gt;"",'📋 Trade Log'!A73,"")</f>
        <v/>
      </c>
      <c r="B73" s="44" t="str">
        <f>IF('📋 Trade Log'!B73&lt;&gt;"",'📋 Trade Log'!B73,"")</f>
        <v/>
      </c>
      <c r="C73" s="35" t="str">
        <f>IF('📋 Trade Log'!B73&lt;&gt;"",'📋 Trade Log'!C73,"")</f>
        <v/>
      </c>
      <c r="D73" s="35" t="str">
        <f>IF('📋 Trade Log'!B73&lt;&gt;"",'📋 Trade Log'!D73,"")</f>
        <v/>
      </c>
      <c r="E73" s="38" t="str">
        <f>IF('📋 Trade Log'!B73&lt;&gt;"",'📋 Trade Log'!P73,"")</f>
        <v/>
      </c>
      <c r="F73" s="38" t="str">
        <f>IF('📋 Trade Log'!B73&lt;&gt;"",'📋 Trade Log'!T73,"")</f>
        <v/>
      </c>
    </row>
    <row r="74" spans="1:6" ht="17" customHeight="1" x14ac:dyDescent="0.35">
      <c r="A74" s="40" t="str">
        <f>IF('📋 Trade Log'!B74&lt;&gt;"",'📋 Trade Log'!A74,"")</f>
        <v/>
      </c>
      <c r="B74" s="43" t="str">
        <f>IF('📋 Trade Log'!B74&lt;&gt;"",'📋 Trade Log'!B74,"")</f>
        <v/>
      </c>
      <c r="C74" s="39" t="str">
        <f>IF('📋 Trade Log'!B74&lt;&gt;"",'📋 Trade Log'!C74,"")</f>
        <v/>
      </c>
      <c r="D74" s="39" t="str">
        <f>IF('📋 Trade Log'!B74&lt;&gt;"",'📋 Trade Log'!D74,"")</f>
        <v/>
      </c>
      <c r="E74" s="42" t="str">
        <f>IF('📋 Trade Log'!B74&lt;&gt;"",'📋 Trade Log'!P74,"")</f>
        <v/>
      </c>
      <c r="F74" s="42" t="str">
        <f>IF('📋 Trade Log'!B74&lt;&gt;"",'📋 Trade Log'!T74,"")</f>
        <v/>
      </c>
    </row>
    <row r="75" spans="1:6" ht="17" customHeight="1" x14ac:dyDescent="0.35">
      <c r="A75" s="36" t="str">
        <f>IF('📋 Trade Log'!B75&lt;&gt;"",'📋 Trade Log'!A75,"")</f>
        <v/>
      </c>
      <c r="B75" s="44" t="str">
        <f>IF('📋 Trade Log'!B75&lt;&gt;"",'📋 Trade Log'!B75,"")</f>
        <v/>
      </c>
      <c r="C75" s="35" t="str">
        <f>IF('📋 Trade Log'!B75&lt;&gt;"",'📋 Trade Log'!C75,"")</f>
        <v/>
      </c>
      <c r="D75" s="35" t="str">
        <f>IF('📋 Trade Log'!B75&lt;&gt;"",'📋 Trade Log'!D75,"")</f>
        <v/>
      </c>
      <c r="E75" s="38" t="str">
        <f>IF('📋 Trade Log'!B75&lt;&gt;"",'📋 Trade Log'!P75,"")</f>
        <v/>
      </c>
      <c r="F75" s="38" t="str">
        <f>IF('📋 Trade Log'!B75&lt;&gt;"",'📋 Trade Log'!T75,"")</f>
        <v/>
      </c>
    </row>
    <row r="76" spans="1:6" ht="17" customHeight="1" x14ac:dyDescent="0.35">
      <c r="A76" s="40" t="str">
        <f>IF('📋 Trade Log'!B76&lt;&gt;"",'📋 Trade Log'!A76,"")</f>
        <v/>
      </c>
      <c r="B76" s="43" t="str">
        <f>IF('📋 Trade Log'!B76&lt;&gt;"",'📋 Trade Log'!B76,"")</f>
        <v/>
      </c>
      <c r="C76" s="39" t="str">
        <f>IF('📋 Trade Log'!B76&lt;&gt;"",'📋 Trade Log'!C76,"")</f>
        <v/>
      </c>
      <c r="D76" s="39" t="str">
        <f>IF('📋 Trade Log'!B76&lt;&gt;"",'📋 Trade Log'!D76,"")</f>
        <v/>
      </c>
      <c r="E76" s="42" t="str">
        <f>IF('📋 Trade Log'!B76&lt;&gt;"",'📋 Trade Log'!P76,"")</f>
        <v/>
      </c>
      <c r="F76" s="42" t="str">
        <f>IF('📋 Trade Log'!B76&lt;&gt;"",'📋 Trade Log'!T76,"")</f>
        <v/>
      </c>
    </row>
    <row r="77" spans="1:6" ht="17" customHeight="1" x14ac:dyDescent="0.35">
      <c r="A77" s="36" t="str">
        <f>IF('📋 Trade Log'!B77&lt;&gt;"",'📋 Trade Log'!A77,"")</f>
        <v/>
      </c>
      <c r="B77" s="44" t="str">
        <f>IF('📋 Trade Log'!B77&lt;&gt;"",'📋 Trade Log'!B77,"")</f>
        <v/>
      </c>
      <c r="C77" s="35" t="str">
        <f>IF('📋 Trade Log'!B77&lt;&gt;"",'📋 Trade Log'!C77,"")</f>
        <v/>
      </c>
      <c r="D77" s="35" t="str">
        <f>IF('📋 Trade Log'!B77&lt;&gt;"",'📋 Trade Log'!D77,"")</f>
        <v/>
      </c>
      <c r="E77" s="38" t="str">
        <f>IF('📋 Trade Log'!B77&lt;&gt;"",'📋 Trade Log'!P77,"")</f>
        <v/>
      </c>
      <c r="F77" s="38" t="str">
        <f>IF('📋 Trade Log'!B77&lt;&gt;"",'📋 Trade Log'!T77,"")</f>
        <v/>
      </c>
    </row>
    <row r="78" spans="1:6" ht="17" customHeight="1" x14ac:dyDescent="0.35">
      <c r="A78" s="40" t="str">
        <f>IF('📋 Trade Log'!B78&lt;&gt;"",'📋 Trade Log'!A78,"")</f>
        <v/>
      </c>
      <c r="B78" s="43" t="str">
        <f>IF('📋 Trade Log'!B78&lt;&gt;"",'📋 Trade Log'!B78,"")</f>
        <v/>
      </c>
      <c r="C78" s="39" t="str">
        <f>IF('📋 Trade Log'!B78&lt;&gt;"",'📋 Trade Log'!C78,"")</f>
        <v/>
      </c>
      <c r="D78" s="39" t="str">
        <f>IF('📋 Trade Log'!B78&lt;&gt;"",'📋 Trade Log'!D78,"")</f>
        <v/>
      </c>
      <c r="E78" s="42" t="str">
        <f>IF('📋 Trade Log'!B78&lt;&gt;"",'📋 Trade Log'!P78,"")</f>
        <v/>
      </c>
      <c r="F78" s="42" t="str">
        <f>IF('📋 Trade Log'!B78&lt;&gt;"",'📋 Trade Log'!T78,"")</f>
        <v/>
      </c>
    </row>
    <row r="79" spans="1:6" ht="17" customHeight="1" x14ac:dyDescent="0.35">
      <c r="A79" s="36" t="str">
        <f>IF('📋 Trade Log'!B79&lt;&gt;"",'📋 Trade Log'!A79,"")</f>
        <v/>
      </c>
      <c r="B79" s="44" t="str">
        <f>IF('📋 Trade Log'!B79&lt;&gt;"",'📋 Trade Log'!B79,"")</f>
        <v/>
      </c>
      <c r="C79" s="35" t="str">
        <f>IF('📋 Trade Log'!B79&lt;&gt;"",'📋 Trade Log'!C79,"")</f>
        <v/>
      </c>
      <c r="D79" s="35" t="str">
        <f>IF('📋 Trade Log'!B79&lt;&gt;"",'📋 Trade Log'!D79,"")</f>
        <v/>
      </c>
      <c r="E79" s="38" t="str">
        <f>IF('📋 Trade Log'!B79&lt;&gt;"",'📋 Trade Log'!P79,"")</f>
        <v/>
      </c>
      <c r="F79" s="38" t="str">
        <f>IF('📋 Trade Log'!B79&lt;&gt;"",'📋 Trade Log'!T79,"")</f>
        <v/>
      </c>
    </row>
    <row r="80" spans="1:6" ht="17" customHeight="1" x14ac:dyDescent="0.35">
      <c r="A80" s="40" t="str">
        <f>IF('📋 Trade Log'!B80&lt;&gt;"",'📋 Trade Log'!A80,"")</f>
        <v/>
      </c>
      <c r="B80" s="43" t="str">
        <f>IF('📋 Trade Log'!B80&lt;&gt;"",'📋 Trade Log'!B80,"")</f>
        <v/>
      </c>
      <c r="C80" s="39" t="str">
        <f>IF('📋 Trade Log'!B80&lt;&gt;"",'📋 Trade Log'!C80,"")</f>
        <v/>
      </c>
      <c r="D80" s="39" t="str">
        <f>IF('📋 Trade Log'!B80&lt;&gt;"",'📋 Trade Log'!D80,"")</f>
        <v/>
      </c>
      <c r="E80" s="42" t="str">
        <f>IF('📋 Trade Log'!B80&lt;&gt;"",'📋 Trade Log'!P80,"")</f>
        <v/>
      </c>
      <c r="F80" s="42" t="str">
        <f>IF('📋 Trade Log'!B80&lt;&gt;"",'📋 Trade Log'!T80,"")</f>
        <v/>
      </c>
    </row>
    <row r="81" spans="1:6" ht="17" customHeight="1" x14ac:dyDescent="0.35">
      <c r="A81" s="36" t="str">
        <f>IF('📋 Trade Log'!B81&lt;&gt;"",'📋 Trade Log'!A81,"")</f>
        <v/>
      </c>
      <c r="B81" s="44" t="str">
        <f>IF('📋 Trade Log'!B81&lt;&gt;"",'📋 Trade Log'!B81,"")</f>
        <v/>
      </c>
      <c r="C81" s="35" t="str">
        <f>IF('📋 Trade Log'!B81&lt;&gt;"",'📋 Trade Log'!C81,"")</f>
        <v/>
      </c>
      <c r="D81" s="35" t="str">
        <f>IF('📋 Trade Log'!B81&lt;&gt;"",'📋 Trade Log'!D81,"")</f>
        <v/>
      </c>
      <c r="E81" s="38" t="str">
        <f>IF('📋 Trade Log'!B81&lt;&gt;"",'📋 Trade Log'!P81,"")</f>
        <v/>
      </c>
      <c r="F81" s="38" t="str">
        <f>IF('📋 Trade Log'!B81&lt;&gt;"",'📋 Trade Log'!T81,"")</f>
        <v/>
      </c>
    </row>
    <row r="82" spans="1:6" ht="17" customHeight="1" x14ac:dyDescent="0.35">
      <c r="A82" s="40" t="str">
        <f>IF('📋 Trade Log'!B82&lt;&gt;"",'📋 Trade Log'!A82,"")</f>
        <v/>
      </c>
      <c r="B82" s="43" t="str">
        <f>IF('📋 Trade Log'!B82&lt;&gt;"",'📋 Trade Log'!B82,"")</f>
        <v/>
      </c>
      <c r="C82" s="39" t="str">
        <f>IF('📋 Trade Log'!B82&lt;&gt;"",'📋 Trade Log'!C82,"")</f>
        <v/>
      </c>
      <c r="D82" s="39" t="str">
        <f>IF('📋 Trade Log'!B82&lt;&gt;"",'📋 Trade Log'!D82,"")</f>
        <v/>
      </c>
      <c r="E82" s="42" t="str">
        <f>IF('📋 Trade Log'!B82&lt;&gt;"",'📋 Trade Log'!P82,"")</f>
        <v/>
      </c>
      <c r="F82" s="42" t="str">
        <f>IF('📋 Trade Log'!B82&lt;&gt;"",'📋 Trade Log'!T82,"")</f>
        <v/>
      </c>
    </row>
    <row r="83" spans="1:6" ht="17" customHeight="1" x14ac:dyDescent="0.35">
      <c r="A83" s="36" t="str">
        <f>IF('📋 Trade Log'!B83&lt;&gt;"",'📋 Trade Log'!A83,"")</f>
        <v/>
      </c>
      <c r="B83" s="44" t="str">
        <f>IF('📋 Trade Log'!B83&lt;&gt;"",'📋 Trade Log'!B83,"")</f>
        <v/>
      </c>
      <c r="C83" s="35" t="str">
        <f>IF('📋 Trade Log'!B83&lt;&gt;"",'📋 Trade Log'!C83,"")</f>
        <v/>
      </c>
      <c r="D83" s="35" t="str">
        <f>IF('📋 Trade Log'!B83&lt;&gt;"",'📋 Trade Log'!D83,"")</f>
        <v/>
      </c>
      <c r="E83" s="38" t="str">
        <f>IF('📋 Trade Log'!B83&lt;&gt;"",'📋 Trade Log'!P83,"")</f>
        <v/>
      </c>
      <c r="F83" s="38" t="str">
        <f>IF('📋 Trade Log'!B83&lt;&gt;"",'📋 Trade Log'!T83,"")</f>
        <v/>
      </c>
    </row>
    <row r="84" spans="1:6" ht="17" customHeight="1" x14ac:dyDescent="0.35">
      <c r="A84" s="40" t="str">
        <f>IF('📋 Trade Log'!B84&lt;&gt;"",'📋 Trade Log'!A84,"")</f>
        <v/>
      </c>
      <c r="B84" s="43" t="str">
        <f>IF('📋 Trade Log'!B84&lt;&gt;"",'📋 Trade Log'!B84,"")</f>
        <v/>
      </c>
      <c r="C84" s="39" t="str">
        <f>IF('📋 Trade Log'!B84&lt;&gt;"",'📋 Trade Log'!C84,"")</f>
        <v/>
      </c>
      <c r="D84" s="39" t="str">
        <f>IF('📋 Trade Log'!B84&lt;&gt;"",'📋 Trade Log'!D84,"")</f>
        <v/>
      </c>
      <c r="E84" s="42" t="str">
        <f>IF('📋 Trade Log'!B84&lt;&gt;"",'📋 Trade Log'!P84,"")</f>
        <v/>
      </c>
      <c r="F84" s="42" t="str">
        <f>IF('📋 Trade Log'!B84&lt;&gt;"",'📋 Trade Log'!T84,"")</f>
        <v/>
      </c>
    </row>
    <row r="85" spans="1:6" ht="17" customHeight="1" x14ac:dyDescent="0.35">
      <c r="A85" s="36" t="str">
        <f>IF('📋 Trade Log'!B85&lt;&gt;"",'📋 Trade Log'!A85,"")</f>
        <v/>
      </c>
      <c r="B85" s="44" t="str">
        <f>IF('📋 Trade Log'!B85&lt;&gt;"",'📋 Trade Log'!B85,"")</f>
        <v/>
      </c>
      <c r="C85" s="35" t="str">
        <f>IF('📋 Trade Log'!B85&lt;&gt;"",'📋 Trade Log'!C85,"")</f>
        <v/>
      </c>
      <c r="D85" s="35" t="str">
        <f>IF('📋 Trade Log'!B85&lt;&gt;"",'📋 Trade Log'!D85,"")</f>
        <v/>
      </c>
      <c r="E85" s="38" t="str">
        <f>IF('📋 Trade Log'!B85&lt;&gt;"",'📋 Trade Log'!P85,"")</f>
        <v/>
      </c>
      <c r="F85" s="38" t="str">
        <f>IF('📋 Trade Log'!B85&lt;&gt;"",'📋 Trade Log'!T85,"")</f>
        <v/>
      </c>
    </row>
    <row r="86" spans="1:6" ht="17" customHeight="1" x14ac:dyDescent="0.35">
      <c r="A86" s="40" t="str">
        <f>IF('📋 Trade Log'!B86&lt;&gt;"",'📋 Trade Log'!A86,"")</f>
        <v/>
      </c>
      <c r="B86" s="43" t="str">
        <f>IF('📋 Trade Log'!B86&lt;&gt;"",'📋 Trade Log'!B86,"")</f>
        <v/>
      </c>
      <c r="C86" s="39" t="str">
        <f>IF('📋 Trade Log'!B86&lt;&gt;"",'📋 Trade Log'!C86,"")</f>
        <v/>
      </c>
      <c r="D86" s="39" t="str">
        <f>IF('📋 Trade Log'!B86&lt;&gt;"",'📋 Trade Log'!D86,"")</f>
        <v/>
      </c>
      <c r="E86" s="42" t="str">
        <f>IF('📋 Trade Log'!B86&lt;&gt;"",'📋 Trade Log'!P86,"")</f>
        <v/>
      </c>
      <c r="F86" s="42" t="str">
        <f>IF('📋 Trade Log'!B86&lt;&gt;"",'📋 Trade Log'!T86,"")</f>
        <v/>
      </c>
    </row>
    <row r="87" spans="1:6" ht="17" customHeight="1" x14ac:dyDescent="0.35">
      <c r="A87" s="36" t="str">
        <f>IF('📋 Trade Log'!B87&lt;&gt;"",'📋 Trade Log'!A87,"")</f>
        <v/>
      </c>
      <c r="B87" s="44" t="str">
        <f>IF('📋 Trade Log'!B87&lt;&gt;"",'📋 Trade Log'!B87,"")</f>
        <v/>
      </c>
      <c r="C87" s="35" t="str">
        <f>IF('📋 Trade Log'!B87&lt;&gt;"",'📋 Trade Log'!C87,"")</f>
        <v/>
      </c>
      <c r="D87" s="35" t="str">
        <f>IF('📋 Trade Log'!B87&lt;&gt;"",'📋 Trade Log'!D87,"")</f>
        <v/>
      </c>
      <c r="E87" s="38" t="str">
        <f>IF('📋 Trade Log'!B87&lt;&gt;"",'📋 Trade Log'!P87,"")</f>
        <v/>
      </c>
      <c r="F87" s="38" t="str">
        <f>IF('📋 Trade Log'!B87&lt;&gt;"",'📋 Trade Log'!T87,"")</f>
        <v/>
      </c>
    </row>
    <row r="88" spans="1:6" ht="17" customHeight="1" x14ac:dyDescent="0.35">
      <c r="A88" s="40" t="str">
        <f>IF('📋 Trade Log'!B88&lt;&gt;"",'📋 Trade Log'!A88,"")</f>
        <v/>
      </c>
      <c r="B88" s="43" t="str">
        <f>IF('📋 Trade Log'!B88&lt;&gt;"",'📋 Trade Log'!B88,"")</f>
        <v/>
      </c>
      <c r="C88" s="39" t="str">
        <f>IF('📋 Trade Log'!B88&lt;&gt;"",'📋 Trade Log'!C88,"")</f>
        <v/>
      </c>
      <c r="D88" s="39" t="str">
        <f>IF('📋 Trade Log'!B88&lt;&gt;"",'📋 Trade Log'!D88,"")</f>
        <v/>
      </c>
      <c r="E88" s="42" t="str">
        <f>IF('📋 Trade Log'!B88&lt;&gt;"",'📋 Trade Log'!P88,"")</f>
        <v/>
      </c>
      <c r="F88" s="42" t="str">
        <f>IF('📋 Trade Log'!B88&lt;&gt;"",'📋 Trade Log'!T88,"")</f>
        <v/>
      </c>
    </row>
    <row r="89" spans="1:6" ht="17" customHeight="1" x14ac:dyDescent="0.35">
      <c r="A89" s="36" t="str">
        <f>IF('📋 Trade Log'!B89&lt;&gt;"",'📋 Trade Log'!A89,"")</f>
        <v/>
      </c>
      <c r="B89" s="44" t="str">
        <f>IF('📋 Trade Log'!B89&lt;&gt;"",'📋 Trade Log'!B89,"")</f>
        <v/>
      </c>
      <c r="C89" s="35" t="str">
        <f>IF('📋 Trade Log'!B89&lt;&gt;"",'📋 Trade Log'!C89,"")</f>
        <v/>
      </c>
      <c r="D89" s="35" t="str">
        <f>IF('📋 Trade Log'!B89&lt;&gt;"",'📋 Trade Log'!D89,"")</f>
        <v/>
      </c>
      <c r="E89" s="38" t="str">
        <f>IF('📋 Trade Log'!B89&lt;&gt;"",'📋 Trade Log'!P89,"")</f>
        <v/>
      </c>
      <c r="F89" s="38" t="str">
        <f>IF('📋 Trade Log'!B89&lt;&gt;"",'📋 Trade Log'!T89,"")</f>
        <v/>
      </c>
    </row>
    <row r="90" spans="1:6" ht="17" customHeight="1" x14ac:dyDescent="0.35">
      <c r="A90" s="40" t="str">
        <f>IF('📋 Trade Log'!B90&lt;&gt;"",'📋 Trade Log'!A90,"")</f>
        <v/>
      </c>
      <c r="B90" s="43" t="str">
        <f>IF('📋 Trade Log'!B90&lt;&gt;"",'📋 Trade Log'!B90,"")</f>
        <v/>
      </c>
      <c r="C90" s="39" t="str">
        <f>IF('📋 Trade Log'!B90&lt;&gt;"",'📋 Trade Log'!C90,"")</f>
        <v/>
      </c>
      <c r="D90" s="39" t="str">
        <f>IF('📋 Trade Log'!B90&lt;&gt;"",'📋 Trade Log'!D90,"")</f>
        <v/>
      </c>
      <c r="E90" s="42" t="str">
        <f>IF('📋 Trade Log'!B90&lt;&gt;"",'📋 Trade Log'!P90,"")</f>
        <v/>
      </c>
      <c r="F90" s="42" t="str">
        <f>IF('📋 Trade Log'!B90&lt;&gt;"",'📋 Trade Log'!T90,"")</f>
        <v/>
      </c>
    </row>
    <row r="91" spans="1:6" ht="17" customHeight="1" x14ac:dyDescent="0.35">
      <c r="A91" s="36" t="str">
        <f>IF('📋 Trade Log'!B91&lt;&gt;"",'📋 Trade Log'!A91,"")</f>
        <v/>
      </c>
      <c r="B91" s="44" t="str">
        <f>IF('📋 Trade Log'!B91&lt;&gt;"",'📋 Trade Log'!B91,"")</f>
        <v/>
      </c>
      <c r="C91" s="35" t="str">
        <f>IF('📋 Trade Log'!B91&lt;&gt;"",'📋 Trade Log'!C91,"")</f>
        <v/>
      </c>
      <c r="D91" s="35" t="str">
        <f>IF('📋 Trade Log'!B91&lt;&gt;"",'📋 Trade Log'!D91,"")</f>
        <v/>
      </c>
      <c r="E91" s="38" t="str">
        <f>IF('📋 Trade Log'!B91&lt;&gt;"",'📋 Trade Log'!P91,"")</f>
        <v/>
      </c>
      <c r="F91" s="38" t="str">
        <f>IF('📋 Trade Log'!B91&lt;&gt;"",'📋 Trade Log'!T91,"")</f>
        <v/>
      </c>
    </row>
    <row r="92" spans="1:6" ht="17" customHeight="1" x14ac:dyDescent="0.35">
      <c r="A92" s="40" t="str">
        <f>IF('📋 Trade Log'!B92&lt;&gt;"",'📋 Trade Log'!A92,"")</f>
        <v/>
      </c>
      <c r="B92" s="43" t="str">
        <f>IF('📋 Trade Log'!B92&lt;&gt;"",'📋 Trade Log'!B92,"")</f>
        <v/>
      </c>
      <c r="C92" s="39" t="str">
        <f>IF('📋 Trade Log'!B92&lt;&gt;"",'📋 Trade Log'!C92,"")</f>
        <v/>
      </c>
      <c r="D92" s="39" t="str">
        <f>IF('📋 Trade Log'!B92&lt;&gt;"",'📋 Trade Log'!D92,"")</f>
        <v/>
      </c>
      <c r="E92" s="42" t="str">
        <f>IF('📋 Trade Log'!B92&lt;&gt;"",'📋 Trade Log'!P92,"")</f>
        <v/>
      </c>
      <c r="F92" s="42" t="str">
        <f>IF('📋 Trade Log'!B92&lt;&gt;"",'📋 Trade Log'!T92,"")</f>
        <v/>
      </c>
    </row>
    <row r="93" spans="1:6" ht="17" customHeight="1" x14ac:dyDescent="0.35">
      <c r="A93" s="36" t="str">
        <f>IF('📋 Trade Log'!B93&lt;&gt;"",'📋 Trade Log'!A93,"")</f>
        <v/>
      </c>
      <c r="B93" s="44" t="str">
        <f>IF('📋 Trade Log'!B93&lt;&gt;"",'📋 Trade Log'!B93,"")</f>
        <v/>
      </c>
      <c r="C93" s="35" t="str">
        <f>IF('📋 Trade Log'!B93&lt;&gt;"",'📋 Trade Log'!C93,"")</f>
        <v/>
      </c>
      <c r="D93" s="35" t="str">
        <f>IF('📋 Trade Log'!B93&lt;&gt;"",'📋 Trade Log'!D93,"")</f>
        <v/>
      </c>
      <c r="E93" s="38" t="str">
        <f>IF('📋 Trade Log'!B93&lt;&gt;"",'📋 Trade Log'!P93,"")</f>
        <v/>
      </c>
      <c r="F93" s="38" t="str">
        <f>IF('📋 Trade Log'!B93&lt;&gt;"",'📋 Trade Log'!T93,"")</f>
        <v/>
      </c>
    </row>
    <row r="94" spans="1:6" ht="17" customHeight="1" x14ac:dyDescent="0.35">
      <c r="A94" s="40" t="str">
        <f>IF('📋 Trade Log'!B94&lt;&gt;"",'📋 Trade Log'!A94,"")</f>
        <v/>
      </c>
      <c r="B94" s="43" t="str">
        <f>IF('📋 Trade Log'!B94&lt;&gt;"",'📋 Trade Log'!B94,"")</f>
        <v/>
      </c>
      <c r="C94" s="39" t="str">
        <f>IF('📋 Trade Log'!B94&lt;&gt;"",'📋 Trade Log'!C94,"")</f>
        <v/>
      </c>
      <c r="D94" s="39" t="str">
        <f>IF('📋 Trade Log'!B94&lt;&gt;"",'📋 Trade Log'!D94,"")</f>
        <v/>
      </c>
      <c r="E94" s="42" t="str">
        <f>IF('📋 Trade Log'!B94&lt;&gt;"",'📋 Trade Log'!P94,"")</f>
        <v/>
      </c>
      <c r="F94" s="42" t="str">
        <f>IF('📋 Trade Log'!B94&lt;&gt;"",'📋 Trade Log'!T94,"")</f>
        <v/>
      </c>
    </row>
    <row r="95" spans="1:6" ht="17" customHeight="1" x14ac:dyDescent="0.35">
      <c r="A95" s="36" t="str">
        <f>IF('📋 Trade Log'!B95&lt;&gt;"",'📋 Trade Log'!A95,"")</f>
        <v/>
      </c>
      <c r="B95" s="44" t="str">
        <f>IF('📋 Trade Log'!B95&lt;&gt;"",'📋 Trade Log'!B95,"")</f>
        <v/>
      </c>
      <c r="C95" s="35" t="str">
        <f>IF('📋 Trade Log'!B95&lt;&gt;"",'📋 Trade Log'!C95,"")</f>
        <v/>
      </c>
      <c r="D95" s="35" t="str">
        <f>IF('📋 Trade Log'!B95&lt;&gt;"",'📋 Trade Log'!D95,"")</f>
        <v/>
      </c>
      <c r="E95" s="38" t="str">
        <f>IF('📋 Trade Log'!B95&lt;&gt;"",'📋 Trade Log'!P95,"")</f>
        <v/>
      </c>
      <c r="F95" s="38" t="str">
        <f>IF('📋 Trade Log'!B95&lt;&gt;"",'📋 Trade Log'!T95,"")</f>
        <v/>
      </c>
    </row>
    <row r="96" spans="1:6" ht="17" customHeight="1" x14ac:dyDescent="0.35">
      <c r="A96" s="40" t="str">
        <f>IF('📋 Trade Log'!B96&lt;&gt;"",'📋 Trade Log'!A96,"")</f>
        <v/>
      </c>
      <c r="B96" s="43" t="str">
        <f>IF('📋 Trade Log'!B96&lt;&gt;"",'📋 Trade Log'!B96,"")</f>
        <v/>
      </c>
      <c r="C96" s="39" t="str">
        <f>IF('📋 Trade Log'!B96&lt;&gt;"",'📋 Trade Log'!C96,"")</f>
        <v/>
      </c>
      <c r="D96" s="39" t="str">
        <f>IF('📋 Trade Log'!B96&lt;&gt;"",'📋 Trade Log'!D96,"")</f>
        <v/>
      </c>
      <c r="E96" s="42" t="str">
        <f>IF('📋 Trade Log'!B96&lt;&gt;"",'📋 Trade Log'!P96,"")</f>
        <v/>
      </c>
      <c r="F96" s="42" t="str">
        <f>IF('📋 Trade Log'!B96&lt;&gt;"",'📋 Trade Log'!T96,"")</f>
        <v/>
      </c>
    </row>
    <row r="97" spans="1:6" ht="17" customHeight="1" x14ac:dyDescent="0.35">
      <c r="A97" s="36" t="str">
        <f>IF('📋 Trade Log'!B97&lt;&gt;"",'📋 Trade Log'!A97,"")</f>
        <v/>
      </c>
      <c r="B97" s="44" t="str">
        <f>IF('📋 Trade Log'!B97&lt;&gt;"",'📋 Trade Log'!B97,"")</f>
        <v/>
      </c>
      <c r="C97" s="35" t="str">
        <f>IF('📋 Trade Log'!B97&lt;&gt;"",'📋 Trade Log'!C97,"")</f>
        <v/>
      </c>
      <c r="D97" s="35" t="str">
        <f>IF('📋 Trade Log'!B97&lt;&gt;"",'📋 Trade Log'!D97,"")</f>
        <v/>
      </c>
      <c r="E97" s="38" t="str">
        <f>IF('📋 Trade Log'!B97&lt;&gt;"",'📋 Trade Log'!P97,"")</f>
        <v/>
      </c>
      <c r="F97" s="38" t="str">
        <f>IF('📋 Trade Log'!B97&lt;&gt;"",'📋 Trade Log'!T97,"")</f>
        <v/>
      </c>
    </row>
    <row r="98" spans="1:6" ht="17" customHeight="1" x14ac:dyDescent="0.35">
      <c r="A98" s="40" t="str">
        <f>IF('📋 Trade Log'!B98&lt;&gt;"",'📋 Trade Log'!A98,"")</f>
        <v/>
      </c>
      <c r="B98" s="43" t="str">
        <f>IF('📋 Trade Log'!B98&lt;&gt;"",'📋 Trade Log'!B98,"")</f>
        <v/>
      </c>
      <c r="C98" s="39" t="str">
        <f>IF('📋 Trade Log'!B98&lt;&gt;"",'📋 Trade Log'!C98,"")</f>
        <v/>
      </c>
      <c r="D98" s="39" t="str">
        <f>IF('📋 Trade Log'!B98&lt;&gt;"",'📋 Trade Log'!D98,"")</f>
        <v/>
      </c>
      <c r="E98" s="42" t="str">
        <f>IF('📋 Trade Log'!B98&lt;&gt;"",'📋 Trade Log'!P98,"")</f>
        <v/>
      </c>
      <c r="F98" s="42" t="str">
        <f>IF('📋 Trade Log'!B98&lt;&gt;"",'📋 Trade Log'!T98,"")</f>
        <v/>
      </c>
    </row>
    <row r="99" spans="1:6" ht="17" customHeight="1" x14ac:dyDescent="0.35">
      <c r="A99" s="36" t="str">
        <f>IF('📋 Trade Log'!B99&lt;&gt;"",'📋 Trade Log'!A99,"")</f>
        <v/>
      </c>
      <c r="B99" s="44" t="str">
        <f>IF('📋 Trade Log'!B99&lt;&gt;"",'📋 Trade Log'!B99,"")</f>
        <v/>
      </c>
      <c r="C99" s="35" t="str">
        <f>IF('📋 Trade Log'!B99&lt;&gt;"",'📋 Trade Log'!C99,"")</f>
        <v/>
      </c>
      <c r="D99" s="35" t="str">
        <f>IF('📋 Trade Log'!B99&lt;&gt;"",'📋 Trade Log'!D99,"")</f>
        <v/>
      </c>
      <c r="E99" s="38" t="str">
        <f>IF('📋 Trade Log'!B99&lt;&gt;"",'📋 Trade Log'!P99,"")</f>
        <v/>
      </c>
      <c r="F99" s="38" t="str">
        <f>IF('📋 Trade Log'!B99&lt;&gt;"",'📋 Trade Log'!T99,"")</f>
        <v/>
      </c>
    </row>
    <row r="100" spans="1:6" ht="17" customHeight="1" x14ac:dyDescent="0.35">
      <c r="A100" s="40" t="str">
        <f>IF('📋 Trade Log'!B100&lt;&gt;"",'📋 Trade Log'!A100,"")</f>
        <v/>
      </c>
      <c r="B100" s="43" t="str">
        <f>IF('📋 Trade Log'!B100&lt;&gt;"",'📋 Trade Log'!B100,"")</f>
        <v/>
      </c>
      <c r="C100" s="39" t="str">
        <f>IF('📋 Trade Log'!B100&lt;&gt;"",'📋 Trade Log'!C100,"")</f>
        <v/>
      </c>
      <c r="D100" s="39" t="str">
        <f>IF('📋 Trade Log'!B100&lt;&gt;"",'📋 Trade Log'!D100,"")</f>
        <v/>
      </c>
      <c r="E100" s="42" t="str">
        <f>IF('📋 Trade Log'!B100&lt;&gt;"",'📋 Trade Log'!P100,"")</f>
        <v/>
      </c>
      <c r="F100" s="42" t="str">
        <f>IF('📋 Trade Log'!B100&lt;&gt;"",'📋 Trade Log'!T100,"")</f>
        <v/>
      </c>
    </row>
    <row r="101" spans="1:6" ht="17" customHeight="1" x14ac:dyDescent="0.35">
      <c r="A101" s="36" t="str">
        <f>IF('📋 Trade Log'!B101&lt;&gt;"",'📋 Trade Log'!A101,"")</f>
        <v/>
      </c>
      <c r="B101" s="44" t="str">
        <f>IF('📋 Trade Log'!B101&lt;&gt;"",'📋 Trade Log'!B101,"")</f>
        <v/>
      </c>
      <c r="C101" s="35" t="str">
        <f>IF('📋 Trade Log'!B101&lt;&gt;"",'📋 Trade Log'!C101,"")</f>
        <v/>
      </c>
      <c r="D101" s="35" t="str">
        <f>IF('📋 Trade Log'!B101&lt;&gt;"",'📋 Trade Log'!D101,"")</f>
        <v/>
      </c>
      <c r="E101" s="38" t="str">
        <f>IF('📋 Trade Log'!B101&lt;&gt;"",'📋 Trade Log'!P101,"")</f>
        <v/>
      </c>
      <c r="F101" s="38" t="str">
        <f>IF('📋 Trade Log'!B101&lt;&gt;"",'📋 Trade Log'!T101,"")</f>
        <v/>
      </c>
    </row>
    <row r="102" spans="1:6" ht="17" customHeight="1" x14ac:dyDescent="0.35">
      <c r="A102" s="40" t="str">
        <f>IF('📋 Trade Log'!B102&lt;&gt;"",'📋 Trade Log'!A102,"")</f>
        <v/>
      </c>
      <c r="B102" s="43" t="str">
        <f>IF('📋 Trade Log'!B102&lt;&gt;"",'📋 Trade Log'!B102,"")</f>
        <v/>
      </c>
      <c r="C102" s="39" t="str">
        <f>IF('📋 Trade Log'!B102&lt;&gt;"",'📋 Trade Log'!C102,"")</f>
        <v/>
      </c>
      <c r="D102" s="39" t="str">
        <f>IF('📋 Trade Log'!B102&lt;&gt;"",'📋 Trade Log'!D102,"")</f>
        <v/>
      </c>
      <c r="E102" s="42" t="str">
        <f>IF('📋 Trade Log'!B102&lt;&gt;"",'📋 Trade Log'!P102,"")</f>
        <v/>
      </c>
      <c r="F102" s="42" t="str">
        <f>IF('📋 Trade Log'!B102&lt;&gt;"",'📋 Trade Log'!T102,"")</f>
        <v/>
      </c>
    </row>
    <row r="103" spans="1:6" ht="17" customHeight="1" x14ac:dyDescent="0.35">
      <c r="A103" s="36" t="str">
        <f>IF('📋 Trade Log'!B103&lt;&gt;"",'📋 Trade Log'!A103,"")</f>
        <v/>
      </c>
      <c r="B103" s="44" t="str">
        <f>IF('📋 Trade Log'!B103&lt;&gt;"",'📋 Trade Log'!B103,"")</f>
        <v/>
      </c>
      <c r="C103" s="35" t="str">
        <f>IF('📋 Trade Log'!B103&lt;&gt;"",'📋 Trade Log'!C103,"")</f>
        <v/>
      </c>
      <c r="D103" s="35" t="str">
        <f>IF('📋 Trade Log'!B103&lt;&gt;"",'📋 Trade Log'!D103,"")</f>
        <v/>
      </c>
      <c r="E103" s="38" t="str">
        <f>IF('📋 Trade Log'!B103&lt;&gt;"",'📋 Trade Log'!P103,"")</f>
        <v/>
      </c>
      <c r="F103" s="38" t="str">
        <f>IF('📋 Trade Log'!B103&lt;&gt;"",'📋 Trade Log'!T103,"")</f>
        <v/>
      </c>
    </row>
    <row r="104" spans="1:6" ht="17" customHeight="1" x14ac:dyDescent="0.35">
      <c r="A104" s="40" t="str">
        <f>IF('📋 Trade Log'!B104&lt;&gt;"",'📋 Trade Log'!A104,"")</f>
        <v/>
      </c>
      <c r="B104" s="43" t="str">
        <f>IF('📋 Trade Log'!B104&lt;&gt;"",'📋 Trade Log'!B104,"")</f>
        <v/>
      </c>
      <c r="C104" s="39" t="str">
        <f>IF('📋 Trade Log'!B104&lt;&gt;"",'📋 Trade Log'!C104,"")</f>
        <v/>
      </c>
      <c r="D104" s="39" t="str">
        <f>IF('📋 Trade Log'!B104&lt;&gt;"",'📋 Trade Log'!D104,"")</f>
        <v/>
      </c>
      <c r="E104" s="42" t="str">
        <f>IF('📋 Trade Log'!B104&lt;&gt;"",'📋 Trade Log'!P104,"")</f>
        <v/>
      </c>
      <c r="F104" s="42" t="str">
        <f>IF('📋 Trade Log'!B104&lt;&gt;"",'📋 Trade Log'!T104,"")</f>
        <v/>
      </c>
    </row>
    <row r="105" spans="1:6" ht="17" customHeight="1" x14ac:dyDescent="0.35">
      <c r="A105" s="36" t="str">
        <f>IF('📋 Trade Log'!B105&lt;&gt;"",'📋 Trade Log'!A105,"")</f>
        <v/>
      </c>
      <c r="B105" s="44" t="str">
        <f>IF('📋 Trade Log'!B105&lt;&gt;"",'📋 Trade Log'!B105,"")</f>
        <v/>
      </c>
      <c r="C105" s="35" t="str">
        <f>IF('📋 Trade Log'!B105&lt;&gt;"",'📋 Trade Log'!C105,"")</f>
        <v/>
      </c>
      <c r="D105" s="35" t="str">
        <f>IF('📋 Trade Log'!B105&lt;&gt;"",'📋 Trade Log'!D105,"")</f>
        <v/>
      </c>
      <c r="E105" s="38" t="str">
        <f>IF('📋 Trade Log'!B105&lt;&gt;"",'📋 Trade Log'!P105,"")</f>
        <v/>
      </c>
      <c r="F105" s="38" t="str">
        <f>IF('📋 Trade Log'!B105&lt;&gt;"",'📋 Trade Log'!T105,"")</f>
        <v/>
      </c>
    </row>
    <row r="106" spans="1:6" ht="17" customHeight="1" x14ac:dyDescent="0.35">
      <c r="A106" s="40" t="str">
        <f>IF('📋 Trade Log'!B106&lt;&gt;"",'📋 Trade Log'!A106,"")</f>
        <v/>
      </c>
      <c r="B106" s="43" t="str">
        <f>IF('📋 Trade Log'!B106&lt;&gt;"",'📋 Trade Log'!B106,"")</f>
        <v/>
      </c>
      <c r="C106" s="39" t="str">
        <f>IF('📋 Trade Log'!B106&lt;&gt;"",'📋 Trade Log'!C106,"")</f>
        <v/>
      </c>
      <c r="D106" s="39" t="str">
        <f>IF('📋 Trade Log'!B106&lt;&gt;"",'📋 Trade Log'!D106,"")</f>
        <v/>
      </c>
      <c r="E106" s="42" t="str">
        <f>IF('📋 Trade Log'!B106&lt;&gt;"",'📋 Trade Log'!P106,"")</f>
        <v/>
      </c>
      <c r="F106" s="42" t="str">
        <f>IF('📋 Trade Log'!B106&lt;&gt;"",'📋 Trade Log'!T106,"")</f>
        <v/>
      </c>
    </row>
    <row r="107" spans="1:6" ht="17" customHeight="1" x14ac:dyDescent="0.35">
      <c r="A107" s="36" t="str">
        <f>IF('📋 Trade Log'!B107&lt;&gt;"",'📋 Trade Log'!A107,"")</f>
        <v/>
      </c>
      <c r="B107" s="44" t="str">
        <f>IF('📋 Trade Log'!B107&lt;&gt;"",'📋 Trade Log'!B107,"")</f>
        <v/>
      </c>
      <c r="C107" s="35" t="str">
        <f>IF('📋 Trade Log'!B107&lt;&gt;"",'📋 Trade Log'!C107,"")</f>
        <v/>
      </c>
      <c r="D107" s="35" t="str">
        <f>IF('📋 Trade Log'!B107&lt;&gt;"",'📋 Trade Log'!D107,"")</f>
        <v/>
      </c>
      <c r="E107" s="38" t="str">
        <f>IF('📋 Trade Log'!B107&lt;&gt;"",'📋 Trade Log'!P107,"")</f>
        <v/>
      </c>
      <c r="F107" s="38" t="str">
        <f>IF('📋 Trade Log'!B107&lt;&gt;"",'📋 Trade Log'!T107,"")</f>
        <v/>
      </c>
    </row>
    <row r="108" spans="1:6" ht="17" customHeight="1" x14ac:dyDescent="0.35">
      <c r="A108" s="40" t="str">
        <f>IF('📋 Trade Log'!B108&lt;&gt;"",'📋 Trade Log'!A108,"")</f>
        <v/>
      </c>
      <c r="B108" s="43" t="str">
        <f>IF('📋 Trade Log'!B108&lt;&gt;"",'📋 Trade Log'!B108,"")</f>
        <v/>
      </c>
      <c r="C108" s="39" t="str">
        <f>IF('📋 Trade Log'!B108&lt;&gt;"",'📋 Trade Log'!C108,"")</f>
        <v/>
      </c>
      <c r="D108" s="39" t="str">
        <f>IF('📋 Trade Log'!B108&lt;&gt;"",'📋 Trade Log'!D108,"")</f>
        <v/>
      </c>
      <c r="E108" s="42" t="str">
        <f>IF('📋 Trade Log'!B108&lt;&gt;"",'📋 Trade Log'!P108,"")</f>
        <v/>
      </c>
      <c r="F108" s="42" t="str">
        <f>IF('📋 Trade Log'!B108&lt;&gt;"",'📋 Trade Log'!T108,"")</f>
        <v/>
      </c>
    </row>
    <row r="109" spans="1:6" ht="17" customHeight="1" x14ac:dyDescent="0.35">
      <c r="A109" s="36" t="str">
        <f>IF('📋 Trade Log'!B109&lt;&gt;"",'📋 Trade Log'!A109,"")</f>
        <v/>
      </c>
      <c r="B109" s="44" t="str">
        <f>IF('📋 Trade Log'!B109&lt;&gt;"",'📋 Trade Log'!B109,"")</f>
        <v/>
      </c>
      <c r="C109" s="35" t="str">
        <f>IF('📋 Trade Log'!B109&lt;&gt;"",'📋 Trade Log'!C109,"")</f>
        <v/>
      </c>
      <c r="D109" s="35" t="str">
        <f>IF('📋 Trade Log'!B109&lt;&gt;"",'📋 Trade Log'!D109,"")</f>
        <v/>
      </c>
      <c r="E109" s="38" t="str">
        <f>IF('📋 Trade Log'!B109&lt;&gt;"",'📋 Trade Log'!P109,"")</f>
        <v/>
      </c>
      <c r="F109" s="38" t="str">
        <f>IF('📋 Trade Log'!B109&lt;&gt;"",'📋 Trade Log'!T109,"")</f>
        <v/>
      </c>
    </row>
    <row r="110" spans="1:6" ht="17" customHeight="1" x14ac:dyDescent="0.35">
      <c r="A110" s="40" t="str">
        <f>IF('📋 Trade Log'!B110&lt;&gt;"",'📋 Trade Log'!A110,"")</f>
        <v/>
      </c>
      <c r="B110" s="43" t="str">
        <f>IF('📋 Trade Log'!B110&lt;&gt;"",'📋 Trade Log'!B110,"")</f>
        <v/>
      </c>
      <c r="C110" s="39" t="str">
        <f>IF('📋 Trade Log'!B110&lt;&gt;"",'📋 Trade Log'!C110,"")</f>
        <v/>
      </c>
      <c r="D110" s="39" t="str">
        <f>IF('📋 Trade Log'!B110&lt;&gt;"",'📋 Trade Log'!D110,"")</f>
        <v/>
      </c>
      <c r="E110" s="42" t="str">
        <f>IF('📋 Trade Log'!B110&lt;&gt;"",'📋 Trade Log'!P110,"")</f>
        <v/>
      </c>
      <c r="F110" s="42" t="str">
        <f>IF('📋 Trade Log'!B110&lt;&gt;"",'📋 Trade Log'!T110,"")</f>
        <v/>
      </c>
    </row>
    <row r="111" spans="1:6" ht="17" customHeight="1" x14ac:dyDescent="0.35">
      <c r="A111" s="36" t="str">
        <f>IF('📋 Trade Log'!B111&lt;&gt;"",'📋 Trade Log'!A111,"")</f>
        <v/>
      </c>
      <c r="B111" s="44" t="str">
        <f>IF('📋 Trade Log'!B111&lt;&gt;"",'📋 Trade Log'!B111,"")</f>
        <v/>
      </c>
      <c r="C111" s="35" t="str">
        <f>IF('📋 Trade Log'!B111&lt;&gt;"",'📋 Trade Log'!C111,"")</f>
        <v/>
      </c>
      <c r="D111" s="35" t="str">
        <f>IF('📋 Trade Log'!B111&lt;&gt;"",'📋 Trade Log'!D111,"")</f>
        <v/>
      </c>
      <c r="E111" s="38" t="str">
        <f>IF('📋 Trade Log'!B111&lt;&gt;"",'📋 Trade Log'!P111,"")</f>
        <v/>
      </c>
      <c r="F111" s="38" t="str">
        <f>IF('📋 Trade Log'!B111&lt;&gt;"",'📋 Trade Log'!T111,"")</f>
        <v/>
      </c>
    </row>
    <row r="112" spans="1:6" ht="17" customHeight="1" x14ac:dyDescent="0.35">
      <c r="A112" s="40" t="str">
        <f>IF('📋 Trade Log'!B112&lt;&gt;"",'📋 Trade Log'!A112,"")</f>
        <v/>
      </c>
      <c r="B112" s="43" t="str">
        <f>IF('📋 Trade Log'!B112&lt;&gt;"",'📋 Trade Log'!B112,"")</f>
        <v/>
      </c>
      <c r="C112" s="39" t="str">
        <f>IF('📋 Trade Log'!B112&lt;&gt;"",'📋 Trade Log'!C112,"")</f>
        <v/>
      </c>
      <c r="D112" s="39" t="str">
        <f>IF('📋 Trade Log'!B112&lt;&gt;"",'📋 Trade Log'!D112,"")</f>
        <v/>
      </c>
      <c r="E112" s="42" t="str">
        <f>IF('📋 Trade Log'!B112&lt;&gt;"",'📋 Trade Log'!P112,"")</f>
        <v/>
      </c>
      <c r="F112" s="42" t="str">
        <f>IF('📋 Trade Log'!B112&lt;&gt;"",'📋 Trade Log'!T112,"")</f>
        <v/>
      </c>
    </row>
    <row r="113" spans="1:6" ht="17" customHeight="1" x14ac:dyDescent="0.35">
      <c r="A113" s="36" t="str">
        <f>IF('📋 Trade Log'!B113&lt;&gt;"",'📋 Trade Log'!A113,"")</f>
        <v/>
      </c>
      <c r="B113" s="44" t="str">
        <f>IF('📋 Trade Log'!B113&lt;&gt;"",'📋 Trade Log'!B113,"")</f>
        <v/>
      </c>
      <c r="C113" s="35" t="str">
        <f>IF('📋 Trade Log'!B113&lt;&gt;"",'📋 Trade Log'!C113,"")</f>
        <v/>
      </c>
      <c r="D113" s="35" t="str">
        <f>IF('📋 Trade Log'!B113&lt;&gt;"",'📋 Trade Log'!D113,"")</f>
        <v/>
      </c>
      <c r="E113" s="38" t="str">
        <f>IF('📋 Trade Log'!B113&lt;&gt;"",'📋 Trade Log'!P113,"")</f>
        <v/>
      </c>
      <c r="F113" s="38" t="str">
        <f>IF('📋 Trade Log'!B113&lt;&gt;"",'📋 Trade Log'!T113,"")</f>
        <v/>
      </c>
    </row>
    <row r="114" spans="1:6" ht="17" customHeight="1" x14ac:dyDescent="0.35">
      <c r="A114" s="40" t="str">
        <f>IF('📋 Trade Log'!B114&lt;&gt;"",'📋 Trade Log'!A114,"")</f>
        <v/>
      </c>
      <c r="B114" s="43" t="str">
        <f>IF('📋 Trade Log'!B114&lt;&gt;"",'📋 Trade Log'!B114,"")</f>
        <v/>
      </c>
      <c r="C114" s="39" t="str">
        <f>IF('📋 Trade Log'!B114&lt;&gt;"",'📋 Trade Log'!C114,"")</f>
        <v/>
      </c>
      <c r="D114" s="39" t="str">
        <f>IF('📋 Trade Log'!B114&lt;&gt;"",'📋 Trade Log'!D114,"")</f>
        <v/>
      </c>
      <c r="E114" s="42" t="str">
        <f>IF('📋 Trade Log'!B114&lt;&gt;"",'📋 Trade Log'!P114,"")</f>
        <v/>
      </c>
      <c r="F114" s="42" t="str">
        <f>IF('📋 Trade Log'!B114&lt;&gt;"",'📋 Trade Log'!T114,"")</f>
        <v/>
      </c>
    </row>
    <row r="115" spans="1:6" ht="17" customHeight="1" x14ac:dyDescent="0.35">
      <c r="A115" s="36" t="str">
        <f>IF('📋 Trade Log'!B115&lt;&gt;"",'📋 Trade Log'!A115,"")</f>
        <v/>
      </c>
      <c r="B115" s="44" t="str">
        <f>IF('📋 Trade Log'!B115&lt;&gt;"",'📋 Trade Log'!B115,"")</f>
        <v/>
      </c>
      <c r="C115" s="35" t="str">
        <f>IF('📋 Trade Log'!B115&lt;&gt;"",'📋 Trade Log'!C115,"")</f>
        <v/>
      </c>
      <c r="D115" s="35" t="str">
        <f>IF('📋 Trade Log'!B115&lt;&gt;"",'📋 Trade Log'!D115,"")</f>
        <v/>
      </c>
      <c r="E115" s="38" t="str">
        <f>IF('📋 Trade Log'!B115&lt;&gt;"",'📋 Trade Log'!P115,"")</f>
        <v/>
      </c>
      <c r="F115" s="38" t="str">
        <f>IF('📋 Trade Log'!B115&lt;&gt;"",'📋 Trade Log'!T115,"")</f>
        <v/>
      </c>
    </row>
    <row r="116" spans="1:6" ht="17" customHeight="1" x14ac:dyDescent="0.35">
      <c r="A116" s="40" t="str">
        <f>IF('📋 Trade Log'!B116&lt;&gt;"",'📋 Trade Log'!A116,"")</f>
        <v/>
      </c>
      <c r="B116" s="43" t="str">
        <f>IF('📋 Trade Log'!B116&lt;&gt;"",'📋 Trade Log'!B116,"")</f>
        <v/>
      </c>
      <c r="C116" s="39" t="str">
        <f>IF('📋 Trade Log'!B116&lt;&gt;"",'📋 Trade Log'!C116,"")</f>
        <v/>
      </c>
      <c r="D116" s="39" t="str">
        <f>IF('📋 Trade Log'!B116&lt;&gt;"",'📋 Trade Log'!D116,"")</f>
        <v/>
      </c>
      <c r="E116" s="42" t="str">
        <f>IF('📋 Trade Log'!B116&lt;&gt;"",'📋 Trade Log'!P116,"")</f>
        <v/>
      </c>
      <c r="F116" s="42" t="str">
        <f>IF('📋 Trade Log'!B116&lt;&gt;"",'📋 Trade Log'!T116,"")</f>
        <v/>
      </c>
    </row>
    <row r="117" spans="1:6" ht="17" customHeight="1" x14ac:dyDescent="0.35">
      <c r="A117" s="36" t="str">
        <f>IF('📋 Trade Log'!B117&lt;&gt;"",'📋 Trade Log'!A117,"")</f>
        <v/>
      </c>
      <c r="B117" s="44" t="str">
        <f>IF('📋 Trade Log'!B117&lt;&gt;"",'📋 Trade Log'!B117,"")</f>
        <v/>
      </c>
      <c r="C117" s="35" t="str">
        <f>IF('📋 Trade Log'!B117&lt;&gt;"",'📋 Trade Log'!C117,"")</f>
        <v/>
      </c>
      <c r="D117" s="35" t="str">
        <f>IF('📋 Trade Log'!B117&lt;&gt;"",'📋 Trade Log'!D117,"")</f>
        <v/>
      </c>
      <c r="E117" s="38" t="str">
        <f>IF('📋 Trade Log'!B117&lt;&gt;"",'📋 Trade Log'!P117,"")</f>
        <v/>
      </c>
      <c r="F117" s="38" t="str">
        <f>IF('📋 Trade Log'!B117&lt;&gt;"",'📋 Trade Log'!T117,"")</f>
        <v/>
      </c>
    </row>
    <row r="118" spans="1:6" ht="17" customHeight="1" x14ac:dyDescent="0.35">
      <c r="A118" s="40" t="str">
        <f>IF('📋 Trade Log'!B118&lt;&gt;"",'📋 Trade Log'!A118,"")</f>
        <v/>
      </c>
      <c r="B118" s="43" t="str">
        <f>IF('📋 Trade Log'!B118&lt;&gt;"",'📋 Trade Log'!B118,"")</f>
        <v/>
      </c>
      <c r="C118" s="39" t="str">
        <f>IF('📋 Trade Log'!B118&lt;&gt;"",'📋 Trade Log'!C118,"")</f>
        <v/>
      </c>
      <c r="D118" s="39" t="str">
        <f>IF('📋 Trade Log'!B118&lt;&gt;"",'📋 Trade Log'!D118,"")</f>
        <v/>
      </c>
      <c r="E118" s="42" t="str">
        <f>IF('📋 Trade Log'!B118&lt;&gt;"",'📋 Trade Log'!P118,"")</f>
        <v/>
      </c>
      <c r="F118" s="42" t="str">
        <f>IF('📋 Trade Log'!B118&lt;&gt;"",'📋 Trade Log'!T118,"")</f>
        <v/>
      </c>
    </row>
    <row r="119" spans="1:6" ht="17" customHeight="1" x14ac:dyDescent="0.35">
      <c r="A119" s="36" t="str">
        <f>IF('📋 Trade Log'!B119&lt;&gt;"",'📋 Trade Log'!A119,"")</f>
        <v/>
      </c>
      <c r="B119" s="44" t="str">
        <f>IF('📋 Trade Log'!B119&lt;&gt;"",'📋 Trade Log'!B119,"")</f>
        <v/>
      </c>
      <c r="C119" s="35" t="str">
        <f>IF('📋 Trade Log'!B119&lt;&gt;"",'📋 Trade Log'!C119,"")</f>
        <v/>
      </c>
      <c r="D119" s="35" t="str">
        <f>IF('📋 Trade Log'!B119&lt;&gt;"",'📋 Trade Log'!D119,"")</f>
        <v/>
      </c>
      <c r="E119" s="38" t="str">
        <f>IF('📋 Trade Log'!B119&lt;&gt;"",'📋 Trade Log'!P119,"")</f>
        <v/>
      </c>
      <c r="F119" s="38" t="str">
        <f>IF('📋 Trade Log'!B119&lt;&gt;"",'📋 Trade Log'!T119,"")</f>
        <v/>
      </c>
    </row>
    <row r="120" spans="1:6" ht="17" customHeight="1" x14ac:dyDescent="0.35">
      <c r="A120" s="40" t="str">
        <f>IF('📋 Trade Log'!B120&lt;&gt;"",'📋 Trade Log'!A120,"")</f>
        <v/>
      </c>
      <c r="B120" s="43" t="str">
        <f>IF('📋 Trade Log'!B120&lt;&gt;"",'📋 Trade Log'!B120,"")</f>
        <v/>
      </c>
      <c r="C120" s="39" t="str">
        <f>IF('📋 Trade Log'!B120&lt;&gt;"",'📋 Trade Log'!C120,"")</f>
        <v/>
      </c>
      <c r="D120" s="39" t="str">
        <f>IF('📋 Trade Log'!B120&lt;&gt;"",'📋 Trade Log'!D120,"")</f>
        <v/>
      </c>
      <c r="E120" s="42" t="str">
        <f>IF('📋 Trade Log'!B120&lt;&gt;"",'📋 Trade Log'!P120,"")</f>
        <v/>
      </c>
      <c r="F120" s="42" t="str">
        <f>IF('📋 Trade Log'!B120&lt;&gt;"",'📋 Trade Log'!T120,"")</f>
        <v/>
      </c>
    </row>
    <row r="121" spans="1:6" ht="17" customHeight="1" x14ac:dyDescent="0.35">
      <c r="A121" s="36" t="str">
        <f>IF('📋 Trade Log'!B121&lt;&gt;"",'📋 Trade Log'!A121,"")</f>
        <v/>
      </c>
      <c r="B121" s="44" t="str">
        <f>IF('📋 Trade Log'!B121&lt;&gt;"",'📋 Trade Log'!B121,"")</f>
        <v/>
      </c>
      <c r="C121" s="35" t="str">
        <f>IF('📋 Trade Log'!B121&lt;&gt;"",'📋 Trade Log'!C121,"")</f>
        <v/>
      </c>
      <c r="D121" s="35" t="str">
        <f>IF('📋 Trade Log'!B121&lt;&gt;"",'📋 Trade Log'!D121,"")</f>
        <v/>
      </c>
      <c r="E121" s="38" t="str">
        <f>IF('📋 Trade Log'!B121&lt;&gt;"",'📋 Trade Log'!P121,"")</f>
        <v/>
      </c>
      <c r="F121" s="38" t="str">
        <f>IF('📋 Trade Log'!B121&lt;&gt;"",'📋 Trade Log'!T121,"")</f>
        <v/>
      </c>
    </row>
    <row r="122" spans="1:6" ht="17" customHeight="1" x14ac:dyDescent="0.35">
      <c r="A122" s="40" t="str">
        <f>IF('📋 Trade Log'!B122&lt;&gt;"",'📋 Trade Log'!A122,"")</f>
        <v/>
      </c>
      <c r="B122" s="43" t="str">
        <f>IF('📋 Trade Log'!B122&lt;&gt;"",'📋 Trade Log'!B122,"")</f>
        <v/>
      </c>
      <c r="C122" s="39" t="str">
        <f>IF('📋 Trade Log'!B122&lt;&gt;"",'📋 Trade Log'!C122,"")</f>
        <v/>
      </c>
      <c r="D122" s="39" t="str">
        <f>IF('📋 Trade Log'!B122&lt;&gt;"",'📋 Trade Log'!D122,"")</f>
        <v/>
      </c>
      <c r="E122" s="42" t="str">
        <f>IF('📋 Trade Log'!B122&lt;&gt;"",'📋 Trade Log'!P122,"")</f>
        <v/>
      </c>
      <c r="F122" s="42" t="str">
        <f>IF('📋 Trade Log'!B122&lt;&gt;"",'📋 Trade Log'!T122,"")</f>
        <v/>
      </c>
    </row>
    <row r="123" spans="1:6" ht="17" customHeight="1" x14ac:dyDescent="0.35">
      <c r="A123" s="36" t="str">
        <f>IF('📋 Trade Log'!B123&lt;&gt;"",'📋 Trade Log'!A123,"")</f>
        <v/>
      </c>
      <c r="B123" s="44" t="str">
        <f>IF('📋 Trade Log'!B123&lt;&gt;"",'📋 Trade Log'!B123,"")</f>
        <v/>
      </c>
      <c r="C123" s="35" t="str">
        <f>IF('📋 Trade Log'!B123&lt;&gt;"",'📋 Trade Log'!C123,"")</f>
        <v/>
      </c>
      <c r="D123" s="35" t="str">
        <f>IF('📋 Trade Log'!B123&lt;&gt;"",'📋 Trade Log'!D123,"")</f>
        <v/>
      </c>
      <c r="E123" s="38" t="str">
        <f>IF('📋 Trade Log'!B123&lt;&gt;"",'📋 Trade Log'!P123,"")</f>
        <v/>
      </c>
      <c r="F123" s="38" t="str">
        <f>IF('📋 Trade Log'!B123&lt;&gt;"",'📋 Trade Log'!T123,"")</f>
        <v/>
      </c>
    </row>
    <row r="124" spans="1:6" ht="17" customHeight="1" x14ac:dyDescent="0.35">
      <c r="A124" s="40" t="str">
        <f>IF('📋 Trade Log'!B124&lt;&gt;"",'📋 Trade Log'!A124,"")</f>
        <v/>
      </c>
      <c r="B124" s="43" t="str">
        <f>IF('📋 Trade Log'!B124&lt;&gt;"",'📋 Trade Log'!B124,"")</f>
        <v/>
      </c>
      <c r="C124" s="39" t="str">
        <f>IF('📋 Trade Log'!B124&lt;&gt;"",'📋 Trade Log'!C124,"")</f>
        <v/>
      </c>
      <c r="D124" s="39" t="str">
        <f>IF('📋 Trade Log'!B124&lt;&gt;"",'📋 Trade Log'!D124,"")</f>
        <v/>
      </c>
      <c r="E124" s="42" t="str">
        <f>IF('📋 Trade Log'!B124&lt;&gt;"",'📋 Trade Log'!P124,"")</f>
        <v/>
      </c>
      <c r="F124" s="42" t="str">
        <f>IF('📋 Trade Log'!B124&lt;&gt;"",'📋 Trade Log'!T124,"")</f>
        <v/>
      </c>
    </row>
    <row r="125" spans="1:6" ht="17" customHeight="1" x14ac:dyDescent="0.35">
      <c r="A125" s="36" t="str">
        <f>IF('📋 Trade Log'!B125&lt;&gt;"",'📋 Trade Log'!A125,"")</f>
        <v/>
      </c>
      <c r="B125" s="44" t="str">
        <f>IF('📋 Trade Log'!B125&lt;&gt;"",'📋 Trade Log'!B125,"")</f>
        <v/>
      </c>
      <c r="C125" s="35" t="str">
        <f>IF('📋 Trade Log'!B125&lt;&gt;"",'📋 Trade Log'!C125,"")</f>
        <v/>
      </c>
      <c r="D125" s="35" t="str">
        <f>IF('📋 Trade Log'!B125&lt;&gt;"",'📋 Trade Log'!D125,"")</f>
        <v/>
      </c>
      <c r="E125" s="38" t="str">
        <f>IF('📋 Trade Log'!B125&lt;&gt;"",'📋 Trade Log'!P125,"")</f>
        <v/>
      </c>
      <c r="F125" s="38" t="str">
        <f>IF('📋 Trade Log'!B125&lt;&gt;"",'📋 Trade Log'!T125,"")</f>
        <v/>
      </c>
    </row>
    <row r="126" spans="1:6" ht="17" customHeight="1" x14ac:dyDescent="0.35">
      <c r="A126" s="40" t="str">
        <f>IF('📋 Trade Log'!B126&lt;&gt;"",'📋 Trade Log'!A126,"")</f>
        <v/>
      </c>
      <c r="B126" s="43" t="str">
        <f>IF('📋 Trade Log'!B126&lt;&gt;"",'📋 Trade Log'!B126,"")</f>
        <v/>
      </c>
      <c r="C126" s="39" t="str">
        <f>IF('📋 Trade Log'!B126&lt;&gt;"",'📋 Trade Log'!C126,"")</f>
        <v/>
      </c>
      <c r="D126" s="39" t="str">
        <f>IF('📋 Trade Log'!B126&lt;&gt;"",'📋 Trade Log'!D126,"")</f>
        <v/>
      </c>
      <c r="E126" s="42" t="str">
        <f>IF('📋 Trade Log'!B126&lt;&gt;"",'📋 Trade Log'!P126,"")</f>
        <v/>
      </c>
      <c r="F126" s="42" t="str">
        <f>IF('📋 Trade Log'!B126&lt;&gt;"",'📋 Trade Log'!T126,"")</f>
        <v/>
      </c>
    </row>
    <row r="127" spans="1:6" ht="17" customHeight="1" x14ac:dyDescent="0.35">
      <c r="A127" s="36" t="str">
        <f>IF('📋 Trade Log'!B127&lt;&gt;"",'📋 Trade Log'!A127,"")</f>
        <v/>
      </c>
      <c r="B127" s="44" t="str">
        <f>IF('📋 Trade Log'!B127&lt;&gt;"",'📋 Trade Log'!B127,"")</f>
        <v/>
      </c>
      <c r="C127" s="35" t="str">
        <f>IF('📋 Trade Log'!B127&lt;&gt;"",'📋 Trade Log'!C127,"")</f>
        <v/>
      </c>
      <c r="D127" s="35" t="str">
        <f>IF('📋 Trade Log'!B127&lt;&gt;"",'📋 Trade Log'!D127,"")</f>
        <v/>
      </c>
      <c r="E127" s="38" t="str">
        <f>IF('📋 Trade Log'!B127&lt;&gt;"",'📋 Trade Log'!P127,"")</f>
        <v/>
      </c>
      <c r="F127" s="38" t="str">
        <f>IF('📋 Trade Log'!B127&lt;&gt;"",'📋 Trade Log'!T127,"")</f>
        <v/>
      </c>
    </row>
    <row r="128" spans="1:6" ht="17" customHeight="1" x14ac:dyDescent="0.35">
      <c r="A128" s="40" t="str">
        <f>IF('📋 Trade Log'!B128&lt;&gt;"",'📋 Trade Log'!A128,"")</f>
        <v/>
      </c>
      <c r="B128" s="43" t="str">
        <f>IF('📋 Trade Log'!B128&lt;&gt;"",'📋 Trade Log'!B128,"")</f>
        <v/>
      </c>
      <c r="C128" s="39" t="str">
        <f>IF('📋 Trade Log'!B128&lt;&gt;"",'📋 Trade Log'!C128,"")</f>
        <v/>
      </c>
      <c r="D128" s="39" t="str">
        <f>IF('📋 Trade Log'!B128&lt;&gt;"",'📋 Trade Log'!D128,"")</f>
        <v/>
      </c>
      <c r="E128" s="42" t="str">
        <f>IF('📋 Trade Log'!B128&lt;&gt;"",'📋 Trade Log'!P128,"")</f>
        <v/>
      </c>
      <c r="F128" s="42" t="str">
        <f>IF('📋 Trade Log'!B128&lt;&gt;"",'📋 Trade Log'!T128,"")</f>
        <v/>
      </c>
    </row>
    <row r="129" spans="1:6" ht="17" customHeight="1" x14ac:dyDescent="0.35">
      <c r="A129" s="36" t="str">
        <f>IF('📋 Trade Log'!B129&lt;&gt;"",'📋 Trade Log'!A129,"")</f>
        <v/>
      </c>
      <c r="B129" s="44" t="str">
        <f>IF('📋 Trade Log'!B129&lt;&gt;"",'📋 Trade Log'!B129,"")</f>
        <v/>
      </c>
      <c r="C129" s="35" t="str">
        <f>IF('📋 Trade Log'!B129&lt;&gt;"",'📋 Trade Log'!C129,"")</f>
        <v/>
      </c>
      <c r="D129" s="35" t="str">
        <f>IF('📋 Trade Log'!B129&lt;&gt;"",'📋 Trade Log'!D129,"")</f>
        <v/>
      </c>
      <c r="E129" s="38" t="str">
        <f>IF('📋 Trade Log'!B129&lt;&gt;"",'📋 Trade Log'!P129,"")</f>
        <v/>
      </c>
      <c r="F129" s="38" t="str">
        <f>IF('📋 Trade Log'!B129&lt;&gt;"",'📋 Trade Log'!T129,"")</f>
        <v/>
      </c>
    </row>
    <row r="130" spans="1:6" ht="17" customHeight="1" x14ac:dyDescent="0.35">
      <c r="A130" s="40" t="str">
        <f>IF('📋 Trade Log'!B130&lt;&gt;"",'📋 Trade Log'!A130,"")</f>
        <v/>
      </c>
      <c r="B130" s="43" t="str">
        <f>IF('📋 Trade Log'!B130&lt;&gt;"",'📋 Trade Log'!B130,"")</f>
        <v/>
      </c>
      <c r="C130" s="39" t="str">
        <f>IF('📋 Trade Log'!B130&lt;&gt;"",'📋 Trade Log'!C130,"")</f>
        <v/>
      </c>
      <c r="D130" s="39" t="str">
        <f>IF('📋 Trade Log'!B130&lt;&gt;"",'📋 Trade Log'!D130,"")</f>
        <v/>
      </c>
      <c r="E130" s="42" t="str">
        <f>IF('📋 Trade Log'!B130&lt;&gt;"",'📋 Trade Log'!P130,"")</f>
        <v/>
      </c>
      <c r="F130" s="42" t="str">
        <f>IF('📋 Trade Log'!B130&lt;&gt;"",'📋 Trade Log'!T130,"")</f>
        <v/>
      </c>
    </row>
    <row r="131" spans="1:6" ht="17" customHeight="1" x14ac:dyDescent="0.35">
      <c r="A131" s="36" t="str">
        <f>IF('📋 Trade Log'!B131&lt;&gt;"",'📋 Trade Log'!A131,"")</f>
        <v/>
      </c>
      <c r="B131" s="44" t="str">
        <f>IF('📋 Trade Log'!B131&lt;&gt;"",'📋 Trade Log'!B131,"")</f>
        <v/>
      </c>
      <c r="C131" s="35" t="str">
        <f>IF('📋 Trade Log'!B131&lt;&gt;"",'📋 Trade Log'!C131,"")</f>
        <v/>
      </c>
      <c r="D131" s="35" t="str">
        <f>IF('📋 Trade Log'!B131&lt;&gt;"",'📋 Trade Log'!D131,"")</f>
        <v/>
      </c>
      <c r="E131" s="38" t="str">
        <f>IF('📋 Trade Log'!B131&lt;&gt;"",'📋 Trade Log'!P131,"")</f>
        <v/>
      </c>
      <c r="F131" s="38" t="str">
        <f>IF('📋 Trade Log'!B131&lt;&gt;"",'📋 Trade Log'!T131,"")</f>
        <v/>
      </c>
    </row>
    <row r="132" spans="1:6" ht="17" customHeight="1" x14ac:dyDescent="0.35">
      <c r="A132" s="40" t="str">
        <f>IF('📋 Trade Log'!B132&lt;&gt;"",'📋 Trade Log'!A132,"")</f>
        <v/>
      </c>
      <c r="B132" s="43" t="str">
        <f>IF('📋 Trade Log'!B132&lt;&gt;"",'📋 Trade Log'!B132,"")</f>
        <v/>
      </c>
      <c r="C132" s="39" t="str">
        <f>IF('📋 Trade Log'!B132&lt;&gt;"",'📋 Trade Log'!C132,"")</f>
        <v/>
      </c>
      <c r="D132" s="39" t="str">
        <f>IF('📋 Trade Log'!B132&lt;&gt;"",'📋 Trade Log'!D132,"")</f>
        <v/>
      </c>
      <c r="E132" s="42" t="str">
        <f>IF('📋 Trade Log'!B132&lt;&gt;"",'📋 Trade Log'!P132,"")</f>
        <v/>
      </c>
      <c r="F132" s="42" t="str">
        <f>IF('📋 Trade Log'!B132&lt;&gt;"",'📋 Trade Log'!T132,"")</f>
        <v/>
      </c>
    </row>
    <row r="133" spans="1:6" ht="17" customHeight="1" x14ac:dyDescent="0.35">
      <c r="A133" s="36" t="str">
        <f>IF('📋 Trade Log'!B133&lt;&gt;"",'📋 Trade Log'!A133,"")</f>
        <v/>
      </c>
      <c r="B133" s="44" t="str">
        <f>IF('📋 Trade Log'!B133&lt;&gt;"",'📋 Trade Log'!B133,"")</f>
        <v/>
      </c>
      <c r="C133" s="35" t="str">
        <f>IF('📋 Trade Log'!B133&lt;&gt;"",'📋 Trade Log'!C133,"")</f>
        <v/>
      </c>
      <c r="D133" s="35" t="str">
        <f>IF('📋 Trade Log'!B133&lt;&gt;"",'📋 Trade Log'!D133,"")</f>
        <v/>
      </c>
      <c r="E133" s="38" t="str">
        <f>IF('📋 Trade Log'!B133&lt;&gt;"",'📋 Trade Log'!P133,"")</f>
        <v/>
      </c>
      <c r="F133" s="38" t="str">
        <f>IF('📋 Trade Log'!B133&lt;&gt;"",'📋 Trade Log'!T133,"")</f>
        <v/>
      </c>
    </row>
    <row r="134" spans="1:6" ht="17" customHeight="1" x14ac:dyDescent="0.35">
      <c r="A134" s="40" t="str">
        <f>IF('📋 Trade Log'!B134&lt;&gt;"",'📋 Trade Log'!A134,"")</f>
        <v/>
      </c>
      <c r="B134" s="43" t="str">
        <f>IF('📋 Trade Log'!B134&lt;&gt;"",'📋 Trade Log'!B134,"")</f>
        <v/>
      </c>
      <c r="C134" s="39" t="str">
        <f>IF('📋 Trade Log'!B134&lt;&gt;"",'📋 Trade Log'!C134,"")</f>
        <v/>
      </c>
      <c r="D134" s="39" t="str">
        <f>IF('📋 Trade Log'!B134&lt;&gt;"",'📋 Trade Log'!D134,"")</f>
        <v/>
      </c>
      <c r="E134" s="42" t="str">
        <f>IF('📋 Trade Log'!B134&lt;&gt;"",'📋 Trade Log'!P134,"")</f>
        <v/>
      </c>
      <c r="F134" s="42" t="str">
        <f>IF('📋 Trade Log'!B134&lt;&gt;"",'📋 Trade Log'!T134,"")</f>
        <v/>
      </c>
    </row>
    <row r="135" spans="1:6" ht="17" customHeight="1" x14ac:dyDescent="0.35">
      <c r="A135" s="36" t="str">
        <f>IF('📋 Trade Log'!B135&lt;&gt;"",'📋 Trade Log'!A135,"")</f>
        <v/>
      </c>
      <c r="B135" s="44" t="str">
        <f>IF('📋 Trade Log'!B135&lt;&gt;"",'📋 Trade Log'!B135,"")</f>
        <v/>
      </c>
      <c r="C135" s="35" t="str">
        <f>IF('📋 Trade Log'!B135&lt;&gt;"",'📋 Trade Log'!C135,"")</f>
        <v/>
      </c>
      <c r="D135" s="35" t="str">
        <f>IF('📋 Trade Log'!B135&lt;&gt;"",'📋 Trade Log'!D135,"")</f>
        <v/>
      </c>
      <c r="E135" s="38" t="str">
        <f>IF('📋 Trade Log'!B135&lt;&gt;"",'📋 Trade Log'!P135,"")</f>
        <v/>
      </c>
      <c r="F135" s="38" t="str">
        <f>IF('📋 Trade Log'!B135&lt;&gt;"",'📋 Trade Log'!T135,"")</f>
        <v/>
      </c>
    </row>
    <row r="136" spans="1:6" ht="17" customHeight="1" x14ac:dyDescent="0.35">
      <c r="A136" s="40" t="str">
        <f>IF('📋 Trade Log'!B136&lt;&gt;"",'📋 Trade Log'!A136,"")</f>
        <v/>
      </c>
      <c r="B136" s="43" t="str">
        <f>IF('📋 Trade Log'!B136&lt;&gt;"",'📋 Trade Log'!B136,"")</f>
        <v/>
      </c>
      <c r="C136" s="39" t="str">
        <f>IF('📋 Trade Log'!B136&lt;&gt;"",'📋 Trade Log'!C136,"")</f>
        <v/>
      </c>
      <c r="D136" s="39" t="str">
        <f>IF('📋 Trade Log'!B136&lt;&gt;"",'📋 Trade Log'!D136,"")</f>
        <v/>
      </c>
      <c r="E136" s="42" t="str">
        <f>IF('📋 Trade Log'!B136&lt;&gt;"",'📋 Trade Log'!P136,"")</f>
        <v/>
      </c>
      <c r="F136" s="42" t="str">
        <f>IF('📋 Trade Log'!B136&lt;&gt;"",'📋 Trade Log'!T136,"")</f>
        <v/>
      </c>
    </row>
    <row r="137" spans="1:6" ht="17" customHeight="1" x14ac:dyDescent="0.35">
      <c r="A137" s="36" t="str">
        <f>IF('📋 Trade Log'!B137&lt;&gt;"",'📋 Trade Log'!A137,"")</f>
        <v/>
      </c>
      <c r="B137" s="44" t="str">
        <f>IF('📋 Trade Log'!B137&lt;&gt;"",'📋 Trade Log'!B137,"")</f>
        <v/>
      </c>
      <c r="C137" s="35" t="str">
        <f>IF('📋 Trade Log'!B137&lt;&gt;"",'📋 Trade Log'!C137,"")</f>
        <v/>
      </c>
      <c r="D137" s="35" t="str">
        <f>IF('📋 Trade Log'!B137&lt;&gt;"",'📋 Trade Log'!D137,"")</f>
        <v/>
      </c>
      <c r="E137" s="38" t="str">
        <f>IF('📋 Trade Log'!B137&lt;&gt;"",'📋 Trade Log'!P137,"")</f>
        <v/>
      </c>
      <c r="F137" s="38" t="str">
        <f>IF('📋 Trade Log'!B137&lt;&gt;"",'📋 Trade Log'!T137,"")</f>
        <v/>
      </c>
    </row>
    <row r="138" spans="1:6" ht="17" customHeight="1" x14ac:dyDescent="0.35">
      <c r="A138" s="40" t="str">
        <f>IF('📋 Trade Log'!B138&lt;&gt;"",'📋 Trade Log'!A138,"")</f>
        <v/>
      </c>
      <c r="B138" s="43" t="str">
        <f>IF('📋 Trade Log'!B138&lt;&gt;"",'📋 Trade Log'!B138,"")</f>
        <v/>
      </c>
      <c r="C138" s="39" t="str">
        <f>IF('📋 Trade Log'!B138&lt;&gt;"",'📋 Trade Log'!C138,"")</f>
        <v/>
      </c>
      <c r="D138" s="39" t="str">
        <f>IF('📋 Trade Log'!B138&lt;&gt;"",'📋 Trade Log'!D138,"")</f>
        <v/>
      </c>
      <c r="E138" s="42" t="str">
        <f>IF('📋 Trade Log'!B138&lt;&gt;"",'📋 Trade Log'!P138,"")</f>
        <v/>
      </c>
      <c r="F138" s="42" t="str">
        <f>IF('📋 Trade Log'!B138&lt;&gt;"",'📋 Trade Log'!T138,"")</f>
        <v/>
      </c>
    </row>
    <row r="139" spans="1:6" ht="17" customHeight="1" x14ac:dyDescent="0.35">
      <c r="A139" s="36" t="str">
        <f>IF('📋 Trade Log'!B139&lt;&gt;"",'📋 Trade Log'!A139,"")</f>
        <v/>
      </c>
      <c r="B139" s="44" t="str">
        <f>IF('📋 Trade Log'!B139&lt;&gt;"",'📋 Trade Log'!B139,"")</f>
        <v/>
      </c>
      <c r="C139" s="35" t="str">
        <f>IF('📋 Trade Log'!B139&lt;&gt;"",'📋 Trade Log'!C139,"")</f>
        <v/>
      </c>
      <c r="D139" s="35" t="str">
        <f>IF('📋 Trade Log'!B139&lt;&gt;"",'📋 Trade Log'!D139,"")</f>
        <v/>
      </c>
      <c r="E139" s="38" t="str">
        <f>IF('📋 Trade Log'!B139&lt;&gt;"",'📋 Trade Log'!P139,"")</f>
        <v/>
      </c>
      <c r="F139" s="38" t="str">
        <f>IF('📋 Trade Log'!B139&lt;&gt;"",'📋 Trade Log'!T139,"")</f>
        <v/>
      </c>
    </row>
    <row r="140" spans="1:6" ht="17" customHeight="1" x14ac:dyDescent="0.35">
      <c r="A140" s="40" t="str">
        <f>IF('📋 Trade Log'!B140&lt;&gt;"",'📋 Trade Log'!A140,"")</f>
        <v/>
      </c>
      <c r="B140" s="43" t="str">
        <f>IF('📋 Trade Log'!B140&lt;&gt;"",'📋 Trade Log'!B140,"")</f>
        <v/>
      </c>
      <c r="C140" s="39" t="str">
        <f>IF('📋 Trade Log'!B140&lt;&gt;"",'📋 Trade Log'!C140,"")</f>
        <v/>
      </c>
      <c r="D140" s="39" t="str">
        <f>IF('📋 Trade Log'!B140&lt;&gt;"",'📋 Trade Log'!D140,"")</f>
        <v/>
      </c>
      <c r="E140" s="42" t="str">
        <f>IF('📋 Trade Log'!B140&lt;&gt;"",'📋 Trade Log'!P140,"")</f>
        <v/>
      </c>
      <c r="F140" s="42" t="str">
        <f>IF('📋 Trade Log'!B140&lt;&gt;"",'📋 Trade Log'!T140,"")</f>
        <v/>
      </c>
    </row>
    <row r="141" spans="1:6" ht="17" customHeight="1" x14ac:dyDescent="0.35">
      <c r="A141" s="36" t="str">
        <f>IF('📋 Trade Log'!B141&lt;&gt;"",'📋 Trade Log'!A141,"")</f>
        <v/>
      </c>
      <c r="B141" s="44" t="str">
        <f>IF('📋 Trade Log'!B141&lt;&gt;"",'📋 Trade Log'!B141,"")</f>
        <v/>
      </c>
      <c r="C141" s="35" t="str">
        <f>IF('📋 Trade Log'!B141&lt;&gt;"",'📋 Trade Log'!C141,"")</f>
        <v/>
      </c>
      <c r="D141" s="35" t="str">
        <f>IF('📋 Trade Log'!B141&lt;&gt;"",'📋 Trade Log'!D141,"")</f>
        <v/>
      </c>
      <c r="E141" s="38" t="str">
        <f>IF('📋 Trade Log'!B141&lt;&gt;"",'📋 Trade Log'!P141,"")</f>
        <v/>
      </c>
      <c r="F141" s="38" t="str">
        <f>IF('📋 Trade Log'!B141&lt;&gt;"",'📋 Trade Log'!T141,"")</f>
        <v/>
      </c>
    </row>
    <row r="142" spans="1:6" ht="17" customHeight="1" x14ac:dyDescent="0.35">
      <c r="A142" s="40" t="str">
        <f>IF('📋 Trade Log'!B142&lt;&gt;"",'📋 Trade Log'!A142,"")</f>
        <v/>
      </c>
      <c r="B142" s="43" t="str">
        <f>IF('📋 Trade Log'!B142&lt;&gt;"",'📋 Trade Log'!B142,"")</f>
        <v/>
      </c>
      <c r="C142" s="39" t="str">
        <f>IF('📋 Trade Log'!B142&lt;&gt;"",'📋 Trade Log'!C142,"")</f>
        <v/>
      </c>
      <c r="D142" s="39" t="str">
        <f>IF('📋 Trade Log'!B142&lt;&gt;"",'📋 Trade Log'!D142,"")</f>
        <v/>
      </c>
      <c r="E142" s="42" t="str">
        <f>IF('📋 Trade Log'!B142&lt;&gt;"",'📋 Trade Log'!P142,"")</f>
        <v/>
      </c>
      <c r="F142" s="42" t="str">
        <f>IF('📋 Trade Log'!B142&lt;&gt;"",'📋 Trade Log'!T142,"")</f>
        <v/>
      </c>
    </row>
    <row r="143" spans="1:6" ht="17" customHeight="1" x14ac:dyDescent="0.35">
      <c r="A143" s="36" t="str">
        <f>IF('📋 Trade Log'!B143&lt;&gt;"",'📋 Trade Log'!A143,"")</f>
        <v/>
      </c>
      <c r="B143" s="44" t="str">
        <f>IF('📋 Trade Log'!B143&lt;&gt;"",'📋 Trade Log'!B143,"")</f>
        <v/>
      </c>
      <c r="C143" s="35" t="str">
        <f>IF('📋 Trade Log'!B143&lt;&gt;"",'📋 Trade Log'!C143,"")</f>
        <v/>
      </c>
      <c r="D143" s="35" t="str">
        <f>IF('📋 Trade Log'!B143&lt;&gt;"",'📋 Trade Log'!D143,"")</f>
        <v/>
      </c>
      <c r="E143" s="38" t="str">
        <f>IF('📋 Trade Log'!B143&lt;&gt;"",'📋 Trade Log'!P143,"")</f>
        <v/>
      </c>
      <c r="F143" s="38" t="str">
        <f>IF('📋 Trade Log'!B143&lt;&gt;"",'📋 Trade Log'!T143,"")</f>
        <v/>
      </c>
    </row>
    <row r="144" spans="1:6" ht="17" customHeight="1" x14ac:dyDescent="0.35">
      <c r="A144" s="40" t="str">
        <f>IF('📋 Trade Log'!B144&lt;&gt;"",'📋 Trade Log'!A144,"")</f>
        <v/>
      </c>
      <c r="B144" s="43" t="str">
        <f>IF('📋 Trade Log'!B144&lt;&gt;"",'📋 Trade Log'!B144,"")</f>
        <v/>
      </c>
      <c r="C144" s="39" t="str">
        <f>IF('📋 Trade Log'!B144&lt;&gt;"",'📋 Trade Log'!C144,"")</f>
        <v/>
      </c>
      <c r="D144" s="39" t="str">
        <f>IF('📋 Trade Log'!B144&lt;&gt;"",'📋 Trade Log'!D144,"")</f>
        <v/>
      </c>
      <c r="E144" s="42" t="str">
        <f>IF('📋 Trade Log'!B144&lt;&gt;"",'📋 Trade Log'!P144,"")</f>
        <v/>
      </c>
      <c r="F144" s="42" t="str">
        <f>IF('📋 Trade Log'!B144&lt;&gt;"",'📋 Trade Log'!T144,"")</f>
        <v/>
      </c>
    </row>
    <row r="145" spans="1:6" ht="17" customHeight="1" x14ac:dyDescent="0.35">
      <c r="A145" s="36" t="str">
        <f>IF('📋 Trade Log'!B145&lt;&gt;"",'📋 Trade Log'!A145,"")</f>
        <v/>
      </c>
      <c r="B145" s="44" t="str">
        <f>IF('📋 Trade Log'!B145&lt;&gt;"",'📋 Trade Log'!B145,"")</f>
        <v/>
      </c>
      <c r="C145" s="35" t="str">
        <f>IF('📋 Trade Log'!B145&lt;&gt;"",'📋 Trade Log'!C145,"")</f>
        <v/>
      </c>
      <c r="D145" s="35" t="str">
        <f>IF('📋 Trade Log'!B145&lt;&gt;"",'📋 Trade Log'!D145,"")</f>
        <v/>
      </c>
      <c r="E145" s="38" t="str">
        <f>IF('📋 Trade Log'!B145&lt;&gt;"",'📋 Trade Log'!P145,"")</f>
        <v/>
      </c>
      <c r="F145" s="38" t="str">
        <f>IF('📋 Trade Log'!B145&lt;&gt;"",'📋 Trade Log'!T145,"")</f>
        <v/>
      </c>
    </row>
    <row r="146" spans="1:6" ht="17" customHeight="1" x14ac:dyDescent="0.35">
      <c r="A146" s="40" t="str">
        <f>IF('📋 Trade Log'!B146&lt;&gt;"",'📋 Trade Log'!A146,"")</f>
        <v/>
      </c>
      <c r="B146" s="43" t="str">
        <f>IF('📋 Trade Log'!B146&lt;&gt;"",'📋 Trade Log'!B146,"")</f>
        <v/>
      </c>
      <c r="C146" s="39" t="str">
        <f>IF('📋 Trade Log'!B146&lt;&gt;"",'📋 Trade Log'!C146,"")</f>
        <v/>
      </c>
      <c r="D146" s="39" t="str">
        <f>IF('📋 Trade Log'!B146&lt;&gt;"",'📋 Trade Log'!D146,"")</f>
        <v/>
      </c>
      <c r="E146" s="42" t="str">
        <f>IF('📋 Trade Log'!B146&lt;&gt;"",'📋 Trade Log'!P146,"")</f>
        <v/>
      </c>
      <c r="F146" s="42" t="str">
        <f>IF('📋 Trade Log'!B146&lt;&gt;"",'📋 Trade Log'!T146,"")</f>
        <v/>
      </c>
    </row>
    <row r="147" spans="1:6" ht="17" customHeight="1" x14ac:dyDescent="0.35">
      <c r="A147" s="36" t="str">
        <f>IF('📋 Trade Log'!B147&lt;&gt;"",'📋 Trade Log'!A147,"")</f>
        <v/>
      </c>
      <c r="B147" s="44" t="str">
        <f>IF('📋 Trade Log'!B147&lt;&gt;"",'📋 Trade Log'!B147,"")</f>
        <v/>
      </c>
      <c r="C147" s="35" t="str">
        <f>IF('📋 Trade Log'!B147&lt;&gt;"",'📋 Trade Log'!C147,"")</f>
        <v/>
      </c>
      <c r="D147" s="35" t="str">
        <f>IF('📋 Trade Log'!B147&lt;&gt;"",'📋 Trade Log'!D147,"")</f>
        <v/>
      </c>
      <c r="E147" s="38" t="str">
        <f>IF('📋 Trade Log'!B147&lt;&gt;"",'📋 Trade Log'!P147,"")</f>
        <v/>
      </c>
      <c r="F147" s="38" t="str">
        <f>IF('📋 Trade Log'!B147&lt;&gt;"",'📋 Trade Log'!T147,"")</f>
        <v/>
      </c>
    </row>
    <row r="148" spans="1:6" ht="17" customHeight="1" x14ac:dyDescent="0.35">
      <c r="A148" s="40" t="str">
        <f>IF('📋 Trade Log'!B148&lt;&gt;"",'📋 Trade Log'!A148,"")</f>
        <v/>
      </c>
      <c r="B148" s="43" t="str">
        <f>IF('📋 Trade Log'!B148&lt;&gt;"",'📋 Trade Log'!B148,"")</f>
        <v/>
      </c>
      <c r="C148" s="39" t="str">
        <f>IF('📋 Trade Log'!B148&lt;&gt;"",'📋 Trade Log'!C148,"")</f>
        <v/>
      </c>
      <c r="D148" s="39" t="str">
        <f>IF('📋 Trade Log'!B148&lt;&gt;"",'📋 Trade Log'!D148,"")</f>
        <v/>
      </c>
      <c r="E148" s="42" t="str">
        <f>IF('📋 Trade Log'!B148&lt;&gt;"",'📋 Trade Log'!P148,"")</f>
        <v/>
      </c>
      <c r="F148" s="42" t="str">
        <f>IF('📋 Trade Log'!B148&lt;&gt;"",'📋 Trade Log'!T148,"")</f>
        <v/>
      </c>
    </row>
    <row r="149" spans="1:6" ht="17" customHeight="1" x14ac:dyDescent="0.35">
      <c r="A149" s="36" t="str">
        <f>IF('📋 Trade Log'!B149&lt;&gt;"",'📋 Trade Log'!A149,"")</f>
        <v/>
      </c>
      <c r="B149" s="44" t="str">
        <f>IF('📋 Trade Log'!B149&lt;&gt;"",'📋 Trade Log'!B149,"")</f>
        <v/>
      </c>
      <c r="C149" s="35" t="str">
        <f>IF('📋 Trade Log'!B149&lt;&gt;"",'📋 Trade Log'!C149,"")</f>
        <v/>
      </c>
      <c r="D149" s="35" t="str">
        <f>IF('📋 Trade Log'!B149&lt;&gt;"",'📋 Trade Log'!D149,"")</f>
        <v/>
      </c>
      <c r="E149" s="38" t="str">
        <f>IF('📋 Trade Log'!B149&lt;&gt;"",'📋 Trade Log'!P149,"")</f>
        <v/>
      </c>
      <c r="F149" s="38" t="str">
        <f>IF('📋 Trade Log'!B149&lt;&gt;"",'📋 Trade Log'!T149,"")</f>
        <v/>
      </c>
    </row>
    <row r="150" spans="1:6" ht="17" customHeight="1" x14ac:dyDescent="0.35">
      <c r="A150" s="40" t="str">
        <f>IF('📋 Trade Log'!B150&lt;&gt;"",'📋 Trade Log'!A150,"")</f>
        <v/>
      </c>
      <c r="B150" s="43" t="str">
        <f>IF('📋 Trade Log'!B150&lt;&gt;"",'📋 Trade Log'!B150,"")</f>
        <v/>
      </c>
      <c r="C150" s="39" t="str">
        <f>IF('📋 Trade Log'!B150&lt;&gt;"",'📋 Trade Log'!C150,"")</f>
        <v/>
      </c>
      <c r="D150" s="39" t="str">
        <f>IF('📋 Trade Log'!B150&lt;&gt;"",'📋 Trade Log'!D150,"")</f>
        <v/>
      </c>
      <c r="E150" s="42" t="str">
        <f>IF('📋 Trade Log'!B150&lt;&gt;"",'📋 Trade Log'!P150,"")</f>
        <v/>
      </c>
      <c r="F150" s="42" t="str">
        <f>IF('📋 Trade Log'!B150&lt;&gt;"",'📋 Trade Log'!T150,"")</f>
        <v/>
      </c>
    </row>
    <row r="151" spans="1:6" ht="17" customHeight="1" x14ac:dyDescent="0.35">
      <c r="A151" s="36" t="str">
        <f>IF('📋 Trade Log'!B151&lt;&gt;"",'📋 Trade Log'!A151,"")</f>
        <v/>
      </c>
      <c r="B151" s="44" t="str">
        <f>IF('📋 Trade Log'!B151&lt;&gt;"",'📋 Trade Log'!B151,"")</f>
        <v/>
      </c>
      <c r="C151" s="35" t="str">
        <f>IF('📋 Trade Log'!B151&lt;&gt;"",'📋 Trade Log'!C151,"")</f>
        <v/>
      </c>
      <c r="D151" s="35" t="str">
        <f>IF('📋 Trade Log'!B151&lt;&gt;"",'📋 Trade Log'!D151,"")</f>
        <v/>
      </c>
      <c r="E151" s="38" t="str">
        <f>IF('📋 Trade Log'!B151&lt;&gt;"",'📋 Trade Log'!P151,"")</f>
        <v/>
      </c>
      <c r="F151" s="38" t="str">
        <f>IF('📋 Trade Log'!B151&lt;&gt;"",'📋 Trade Log'!T151,"")</f>
        <v/>
      </c>
    </row>
    <row r="152" spans="1:6" ht="17" customHeight="1" x14ac:dyDescent="0.35">
      <c r="A152" s="40" t="str">
        <f>IF('📋 Trade Log'!B152&lt;&gt;"",'📋 Trade Log'!A152,"")</f>
        <v/>
      </c>
      <c r="B152" s="43" t="str">
        <f>IF('📋 Trade Log'!B152&lt;&gt;"",'📋 Trade Log'!B152,"")</f>
        <v/>
      </c>
      <c r="C152" s="39" t="str">
        <f>IF('📋 Trade Log'!B152&lt;&gt;"",'📋 Trade Log'!C152,"")</f>
        <v/>
      </c>
      <c r="D152" s="39" t="str">
        <f>IF('📋 Trade Log'!B152&lt;&gt;"",'📋 Trade Log'!D152,"")</f>
        <v/>
      </c>
      <c r="E152" s="42" t="str">
        <f>IF('📋 Trade Log'!B152&lt;&gt;"",'📋 Trade Log'!P152,"")</f>
        <v/>
      </c>
      <c r="F152" s="42" t="str">
        <f>IF('📋 Trade Log'!B152&lt;&gt;"",'📋 Trade Log'!T152,"")</f>
        <v/>
      </c>
    </row>
    <row r="153" spans="1:6" ht="17" customHeight="1" x14ac:dyDescent="0.35">
      <c r="A153" s="36" t="str">
        <f>IF('📋 Trade Log'!B153&lt;&gt;"",'📋 Trade Log'!A153,"")</f>
        <v/>
      </c>
      <c r="B153" s="44" t="str">
        <f>IF('📋 Trade Log'!B153&lt;&gt;"",'📋 Trade Log'!B153,"")</f>
        <v/>
      </c>
      <c r="C153" s="35" t="str">
        <f>IF('📋 Trade Log'!B153&lt;&gt;"",'📋 Trade Log'!C153,"")</f>
        <v/>
      </c>
      <c r="D153" s="35" t="str">
        <f>IF('📋 Trade Log'!B153&lt;&gt;"",'📋 Trade Log'!D153,"")</f>
        <v/>
      </c>
      <c r="E153" s="38" t="str">
        <f>IF('📋 Trade Log'!B153&lt;&gt;"",'📋 Trade Log'!P153,"")</f>
        <v/>
      </c>
      <c r="F153" s="38" t="str">
        <f>IF('📋 Trade Log'!B153&lt;&gt;"",'📋 Trade Log'!T153,"")</f>
        <v/>
      </c>
    </row>
    <row r="154" spans="1:6" ht="17" customHeight="1" x14ac:dyDescent="0.35">
      <c r="A154" s="40" t="str">
        <f>IF('📋 Trade Log'!B154&lt;&gt;"",'📋 Trade Log'!A154,"")</f>
        <v/>
      </c>
      <c r="B154" s="43" t="str">
        <f>IF('📋 Trade Log'!B154&lt;&gt;"",'📋 Trade Log'!B154,"")</f>
        <v/>
      </c>
      <c r="C154" s="39" t="str">
        <f>IF('📋 Trade Log'!B154&lt;&gt;"",'📋 Trade Log'!C154,"")</f>
        <v/>
      </c>
      <c r="D154" s="39" t="str">
        <f>IF('📋 Trade Log'!B154&lt;&gt;"",'📋 Trade Log'!D154,"")</f>
        <v/>
      </c>
      <c r="E154" s="42" t="str">
        <f>IF('📋 Trade Log'!B154&lt;&gt;"",'📋 Trade Log'!P154,"")</f>
        <v/>
      </c>
      <c r="F154" s="42" t="str">
        <f>IF('📋 Trade Log'!B154&lt;&gt;"",'📋 Trade Log'!T154,"")</f>
        <v/>
      </c>
    </row>
    <row r="155" spans="1:6" ht="17" customHeight="1" x14ac:dyDescent="0.35">
      <c r="A155" s="36" t="str">
        <f>IF('📋 Trade Log'!B155&lt;&gt;"",'📋 Trade Log'!A155,"")</f>
        <v/>
      </c>
      <c r="B155" s="44" t="str">
        <f>IF('📋 Trade Log'!B155&lt;&gt;"",'📋 Trade Log'!B155,"")</f>
        <v/>
      </c>
      <c r="C155" s="35" t="str">
        <f>IF('📋 Trade Log'!B155&lt;&gt;"",'📋 Trade Log'!C155,"")</f>
        <v/>
      </c>
      <c r="D155" s="35" t="str">
        <f>IF('📋 Trade Log'!B155&lt;&gt;"",'📋 Trade Log'!D155,"")</f>
        <v/>
      </c>
      <c r="E155" s="38" t="str">
        <f>IF('📋 Trade Log'!B155&lt;&gt;"",'📋 Trade Log'!P155,"")</f>
        <v/>
      </c>
      <c r="F155" s="38" t="str">
        <f>IF('📋 Trade Log'!B155&lt;&gt;"",'📋 Trade Log'!T155,"")</f>
        <v/>
      </c>
    </row>
    <row r="156" spans="1:6" ht="17" customHeight="1" x14ac:dyDescent="0.35">
      <c r="A156" s="40" t="str">
        <f>IF('📋 Trade Log'!B156&lt;&gt;"",'📋 Trade Log'!A156,"")</f>
        <v/>
      </c>
      <c r="B156" s="43" t="str">
        <f>IF('📋 Trade Log'!B156&lt;&gt;"",'📋 Trade Log'!B156,"")</f>
        <v/>
      </c>
      <c r="C156" s="39" t="str">
        <f>IF('📋 Trade Log'!B156&lt;&gt;"",'📋 Trade Log'!C156,"")</f>
        <v/>
      </c>
      <c r="D156" s="39" t="str">
        <f>IF('📋 Trade Log'!B156&lt;&gt;"",'📋 Trade Log'!D156,"")</f>
        <v/>
      </c>
      <c r="E156" s="42" t="str">
        <f>IF('📋 Trade Log'!B156&lt;&gt;"",'📋 Trade Log'!P156,"")</f>
        <v/>
      </c>
      <c r="F156" s="42" t="str">
        <f>IF('📋 Trade Log'!B156&lt;&gt;"",'📋 Trade Log'!T156,"")</f>
        <v/>
      </c>
    </row>
    <row r="157" spans="1:6" ht="17" customHeight="1" x14ac:dyDescent="0.35">
      <c r="A157" s="36" t="str">
        <f>IF('📋 Trade Log'!B157&lt;&gt;"",'📋 Trade Log'!A157,"")</f>
        <v/>
      </c>
      <c r="B157" s="44" t="str">
        <f>IF('📋 Trade Log'!B157&lt;&gt;"",'📋 Trade Log'!B157,"")</f>
        <v/>
      </c>
      <c r="C157" s="35" t="str">
        <f>IF('📋 Trade Log'!B157&lt;&gt;"",'📋 Trade Log'!C157,"")</f>
        <v/>
      </c>
      <c r="D157" s="35" t="str">
        <f>IF('📋 Trade Log'!B157&lt;&gt;"",'📋 Trade Log'!D157,"")</f>
        <v/>
      </c>
      <c r="E157" s="38" t="str">
        <f>IF('📋 Trade Log'!B157&lt;&gt;"",'📋 Trade Log'!P157,"")</f>
        <v/>
      </c>
      <c r="F157" s="38" t="str">
        <f>IF('📋 Trade Log'!B157&lt;&gt;"",'📋 Trade Log'!T157,"")</f>
        <v/>
      </c>
    </row>
    <row r="158" spans="1:6" ht="17" customHeight="1" x14ac:dyDescent="0.35">
      <c r="A158" s="40" t="str">
        <f>IF('📋 Trade Log'!B158&lt;&gt;"",'📋 Trade Log'!A158,"")</f>
        <v/>
      </c>
      <c r="B158" s="43" t="str">
        <f>IF('📋 Trade Log'!B158&lt;&gt;"",'📋 Trade Log'!B158,"")</f>
        <v/>
      </c>
      <c r="C158" s="39" t="str">
        <f>IF('📋 Trade Log'!B158&lt;&gt;"",'📋 Trade Log'!C158,"")</f>
        <v/>
      </c>
      <c r="D158" s="39" t="str">
        <f>IF('📋 Trade Log'!B158&lt;&gt;"",'📋 Trade Log'!D158,"")</f>
        <v/>
      </c>
      <c r="E158" s="42" t="str">
        <f>IF('📋 Trade Log'!B158&lt;&gt;"",'📋 Trade Log'!P158,"")</f>
        <v/>
      </c>
      <c r="F158" s="42" t="str">
        <f>IF('📋 Trade Log'!B158&lt;&gt;"",'📋 Trade Log'!T158,"")</f>
        <v/>
      </c>
    </row>
    <row r="159" spans="1:6" ht="17" customHeight="1" x14ac:dyDescent="0.35">
      <c r="A159" s="36" t="str">
        <f>IF('📋 Trade Log'!B159&lt;&gt;"",'📋 Trade Log'!A159,"")</f>
        <v/>
      </c>
      <c r="B159" s="44" t="str">
        <f>IF('📋 Trade Log'!B159&lt;&gt;"",'📋 Trade Log'!B159,"")</f>
        <v/>
      </c>
      <c r="C159" s="35" t="str">
        <f>IF('📋 Trade Log'!B159&lt;&gt;"",'📋 Trade Log'!C159,"")</f>
        <v/>
      </c>
      <c r="D159" s="35" t="str">
        <f>IF('📋 Trade Log'!B159&lt;&gt;"",'📋 Trade Log'!D159,"")</f>
        <v/>
      </c>
      <c r="E159" s="38" t="str">
        <f>IF('📋 Trade Log'!B159&lt;&gt;"",'📋 Trade Log'!P159,"")</f>
        <v/>
      </c>
      <c r="F159" s="38" t="str">
        <f>IF('📋 Trade Log'!B159&lt;&gt;"",'📋 Trade Log'!T159,"")</f>
        <v/>
      </c>
    </row>
    <row r="160" spans="1:6" ht="17" customHeight="1" x14ac:dyDescent="0.35">
      <c r="A160" s="40" t="str">
        <f>IF('📋 Trade Log'!B160&lt;&gt;"",'📋 Trade Log'!A160,"")</f>
        <v/>
      </c>
      <c r="B160" s="43" t="str">
        <f>IF('📋 Trade Log'!B160&lt;&gt;"",'📋 Trade Log'!B160,"")</f>
        <v/>
      </c>
      <c r="C160" s="39" t="str">
        <f>IF('📋 Trade Log'!B160&lt;&gt;"",'📋 Trade Log'!C160,"")</f>
        <v/>
      </c>
      <c r="D160" s="39" t="str">
        <f>IF('📋 Trade Log'!B160&lt;&gt;"",'📋 Trade Log'!D160,"")</f>
        <v/>
      </c>
      <c r="E160" s="42" t="str">
        <f>IF('📋 Trade Log'!B160&lt;&gt;"",'📋 Trade Log'!P160,"")</f>
        <v/>
      </c>
      <c r="F160" s="42" t="str">
        <f>IF('📋 Trade Log'!B160&lt;&gt;"",'📋 Trade Log'!T160,"")</f>
        <v/>
      </c>
    </row>
    <row r="161" spans="1:6" ht="17" customHeight="1" x14ac:dyDescent="0.35">
      <c r="A161" s="36" t="str">
        <f>IF('📋 Trade Log'!B161&lt;&gt;"",'📋 Trade Log'!A161,"")</f>
        <v/>
      </c>
      <c r="B161" s="44" t="str">
        <f>IF('📋 Trade Log'!B161&lt;&gt;"",'📋 Trade Log'!B161,"")</f>
        <v/>
      </c>
      <c r="C161" s="35" t="str">
        <f>IF('📋 Trade Log'!B161&lt;&gt;"",'📋 Trade Log'!C161,"")</f>
        <v/>
      </c>
      <c r="D161" s="35" t="str">
        <f>IF('📋 Trade Log'!B161&lt;&gt;"",'📋 Trade Log'!D161,"")</f>
        <v/>
      </c>
      <c r="E161" s="38" t="str">
        <f>IF('📋 Trade Log'!B161&lt;&gt;"",'📋 Trade Log'!P161,"")</f>
        <v/>
      </c>
      <c r="F161" s="38" t="str">
        <f>IF('📋 Trade Log'!B161&lt;&gt;"",'📋 Trade Log'!T161,"")</f>
        <v/>
      </c>
    </row>
    <row r="162" spans="1:6" ht="17" customHeight="1" x14ac:dyDescent="0.35">
      <c r="A162" s="40" t="str">
        <f>IF('📋 Trade Log'!B162&lt;&gt;"",'📋 Trade Log'!A162,"")</f>
        <v/>
      </c>
      <c r="B162" s="43" t="str">
        <f>IF('📋 Trade Log'!B162&lt;&gt;"",'📋 Trade Log'!B162,"")</f>
        <v/>
      </c>
      <c r="C162" s="39" t="str">
        <f>IF('📋 Trade Log'!B162&lt;&gt;"",'📋 Trade Log'!C162,"")</f>
        <v/>
      </c>
      <c r="D162" s="39" t="str">
        <f>IF('📋 Trade Log'!B162&lt;&gt;"",'📋 Trade Log'!D162,"")</f>
        <v/>
      </c>
      <c r="E162" s="42" t="str">
        <f>IF('📋 Trade Log'!B162&lt;&gt;"",'📋 Trade Log'!P162,"")</f>
        <v/>
      </c>
      <c r="F162" s="42" t="str">
        <f>IF('📋 Trade Log'!B162&lt;&gt;"",'📋 Trade Log'!T162,"")</f>
        <v/>
      </c>
    </row>
    <row r="163" spans="1:6" ht="17" customHeight="1" x14ac:dyDescent="0.35">
      <c r="A163" s="36" t="str">
        <f>IF('📋 Trade Log'!B163&lt;&gt;"",'📋 Trade Log'!A163,"")</f>
        <v/>
      </c>
      <c r="B163" s="44" t="str">
        <f>IF('📋 Trade Log'!B163&lt;&gt;"",'📋 Trade Log'!B163,"")</f>
        <v/>
      </c>
      <c r="C163" s="35" t="str">
        <f>IF('📋 Trade Log'!B163&lt;&gt;"",'📋 Trade Log'!C163,"")</f>
        <v/>
      </c>
      <c r="D163" s="35" t="str">
        <f>IF('📋 Trade Log'!B163&lt;&gt;"",'📋 Trade Log'!D163,"")</f>
        <v/>
      </c>
      <c r="E163" s="38" t="str">
        <f>IF('📋 Trade Log'!B163&lt;&gt;"",'📋 Trade Log'!P163,"")</f>
        <v/>
      </c>
      <c r="F163" s="38" t="str">
        <f>IF('📋 Trade Log'!B163&lt;&gt;"",'📋 Trade Log'!T163,"")</f>
        <v/>
      </c>
    </row>
    <row r="164" spans="1:6" ht="17" customHeight="1" x14ac:dyDescent="0.35">
      <c r="A164" s="40" t="str">
        <f>IF('📋 Trade Log'!B164&lt;&gt;"",'📋 Trade Log'!A164,"")</f>
        <v/>
      </c>
      <c r="B164" s="43" t="str">
        <f>IF('📋 Trade Log'!B164&lt;&gt;"",'📋 Trade Log'!B164,"")</f>
        <v/>
      </c>
      <c r="C164" s="39" t="str">
        <f>IF('📋 Trade Log'!B164&lt;&gt;"",'📋 Trade Log'!C164,"")</f>
        <v/>
      </c>
      <c r="D164" s="39" t="str">
        <f>IF('📋 Trade Log'!B164&lt;&gt;"",'📋 Trade Log'!D164,"")</f>
        <v/>
      </c>
      <c r="E164" s="42" t="str">
        <f>IF('📋 Trade Log'!B164&lt;&gt;"",'📋 Trade Log'!P164,"")</f>
        <v/>
      </c>
      <c r="F164" s="42" t="str">
        <f>IF('📋 Trade Log'!B164&lt;&gt;"",'📋 Trade Log'!T164,"")</f>
        <v/>
      </c>
    </row>
    <row r="165" spans="1:6" ht="17" customHeight="1" x14ac:dyDescent="0.35">
      <c r="A165" s="36" t="str">
        <f>IF('📋 Trade Log'!B165&lt;&gt;"",'📋 Trade Log'!A165,"")</f>
        <v/>
      </c>
      <c r="B165" s="44" t="str">
        <f>IF('📋 Trade Log'!B165&lt;&gt;"",'📋 Trade Log'!B165,"")</f>
        <v/>
      </c>
      <c r="C165" s="35" t="str">
        <f>IF('📋 Trade Log'!B165&lt;&gt;"",'📋 Trade Log'!C165,"")</f>
        <v/>
      </c>
      <c r="D165" s="35" t="str">
        <f>IF('📋 Trade Log'!B165&lt;&gt;"",'📋 Trade Log'!D165,"")</f>
        <v/>
      </c>
      <c r="E165" s="38" t="str">
        <f>IF('📋 Trade Log'!B165&lt;&gt;"",'📋 Trade Log'!P165,"")</f>
        <v/>
      </c>
      <c r="F165" s="38" t="str">
        <f>IF('📋 Trade Log'!B165&lt;&gt;"",'📋 Trade Log'!T165,"")</f>
        <v/>
      </c>
    </row>
    <row r="166" spans="1:6" ht="17" customHeight="1" x14ac:dyDescent="0.35">
      <c r="A166" s="40" t="str">
        <f>IF('📋 Trade Log'!B166&lt;&gt;"",'📋 Trade Log'!A166,"")</f>
        <v/>
      </c>
      <c r="B166" s="43" t="str">
        <f>IF('📋 Trade Log'!B166&lt;&gt;"",'📋 Trade Log'!B166,"")</f>
        <v/>
      </c>
      <c r="C166" s="39" t="str">
        <f>IF('📋 Trade Log'!B166&lt;&gt;"",'📋 Trade Log'!C166,"")</f>
        <v/>
      </c>
      <c r="D166" s="39" t="str">
        <f>IF('📋 Trade Log'!B166&lt;&gt;"",'📋 Trade Log'!D166,"")</f>
        <v/>
      </c>
      <c r="E166" s="42" t="str">
        <f>IF('📋 Trade Log'!B166&lt;&gt;"",'📋 Trade Log'!P166,"")</f>
        <v/>
      </c>
      <c r="F166" s="42" t="str">
        <f>IF('📋 Trade Log'!B166&lt;&gt;"",'📋 Trade Log'!T166,"")</f>
        <v/>
      </c>
    </row>
    <row r="167" spans="1:6" ht="17" customHeight="1" x14ac:dyDescent="0.35">
      <c r="A167" s="36" t="str">
        <f>IF('📋 Trade Log'!B167&lt;&gt;"",'📋 Trade Log'!A167,"")</f>
        <v/>
      </c>
      <c r="B167" s="44" t="str">
        <f>IF('📋 Trade Log'!B167&lt;&gt;"",'📋 Trade Log'!B167,"")</f>
        <v/>
      </c>
      <c r="C167" s="35" t="str">
        <f>IF('📋 Trade Log'!B167&lt;&gt;"",'📋 Trade Log'!C167,"")</f>
        <v/>
      </c>
      <c r="D167" s="35" t="str">
        <f>IF('📋 Trade Log'!B167&lt;&gt;"",'📋 Trade Log'!D167,"")</f>
        <v/>
      </c>
      <c r="E167" s="38" t="str">
        <f>IF('📋 Trade Log'!B167&lt;&gt;"",'📋 Trade Log'!P167,"")</f>
        <v/>
      </c>
      <c r="F167" s="38" t="str">
        <f>IF('📋 Trade Log'!B167&lt;&gt;"",'📋 Trade Log'!T167,"")</f>
        <v/>
      </c>
    </row>
    <row r="168" spans="1:6" ht="17" customHeight="1" x14ac:dyDescent="0.35">
      <c r="A168" s="40" t="str">
        <f>IF('📋 Trade Log'!B168&lt;&gt;"",'📋 Trade Log'!A168,"")</f>
        <v/>
      </c>
      <c r="B168" s="43" t="str">
        <f>IF('📋 Trade Log'!B168&lt;&gt;"",'📋 Trade Log'!B168,"")</f>
        <v/>
      </c>
      <c r="C168" s="39" t="str">
        <f>IF('📋 Trade Log'!B168&lt;&gt;"",'📋 Trade Log'!C168,"")</f>
        <v/>
      </c>
      <c r="D168" s="39" t="str">
        <f>IF('📋 Trade Log'!B168&lt;&gt;"",'📋 Trade Log'!D168,"")</f>
        <v/>
      </c>
      <c r="E168" s="42" t="str">
        <f>IF('📋 Trade Log'!B168&lt;&gt;"",'📋 Trade Log'!P168,"")</f>
        <v/>
      </c>
      <c r="F168" s="42" t="str">
        <f>IF('📋 Trade Log'!B168&lt;&gt;"",'📋 Trade Log'!T168,"")</f>
        <v/>
      </c>
    </row>
    <row r="169" spans="1:6" ht="17" customHeight="1" x14ac:dyDescent="0.35">
      <c r="A169" s="36" t="str">
        <f>IF('📋 Trade Log'!B169&lt;&gt;"",'📋 Trade Log'!A169,"")</f>
        <v/>
      </c>
      <c r="B169" s="44" t="str">
        <f>IF('📋 Trade Log'!B169&lt;&gt;"",'📋 Trade Log'!B169,"")</f>
        <v/>
      </c>
      <c r="C169" s="35" t="str">
        <f>IF('📋 Trade Log'!B169&lt;&gt;"",'📋 Trade Log'!C169,"")</f>
        <v/>
      </c>
      <c r="D169" s="35" t="str">
        <f>IF('📋 Trade Log'!B169&lt;&gt;"",'📋 Trade Log'!D169,"")</f>
        <v/>
      </c>
      <c r="E169" s="38" t="str">
        <f>IF('📋 Trade Log'!B169&lt;&gt;"",'📋 Trade Log'!P169,"")</f>
        <v/>
      </c>
      <c r="F169" s="38" t="str">
        <f>IF('📋 Trade Log'!B169&lt;&gt;"",'📋 Trade Log'!T169,"")</f>
        <v/>
      </c>
    </row>
    <row r="170" spans="1:6" ht="17" customHeight="1" x14ac:dyDescent="0.35">
      <c r="A170" s="40" t="str">
        <f>IF('📋 Trade Log'!B170&lt;&gt;"",'📋 Trade Log'!A170,"")</f>
        <v/>
      </c>
      <c r="B170" s="43" t="str">
        <f>IF('📋 Trade Log'!B170&lt;&gt;"",'📋 Trade Log'!B170,"")</f>
        <v/>
      </c>
      <c r="C170" s="39" t="str">
        <f>IF('📋 Trade Log'!B170&lt;&gt;"",'📋 Trade Log'!C170,"")</f>
        <v/>
      </c>
      <c r="D170" s="39" t="str">
        <f>IF('📋 Trade Log'!B170&lt;&gt;"",'📋 Trade Log'!D170,"")</f>
        <v/>
      </c>
      <c r="E170" s="42" t="str">
        <f>IF('📋 Trade Log'!B170&lt;&gt;"",'📋 Trade Log'!P170,"")</f>
        <v/>
      </c>
      <c r="F170" s="42" t="str">
        <f>IF('📋 Trade Log'!B170&lt;&gt;"",'📋 Trade Log'!T170,"")</f>
        <v/>
      </c>
    </row>
    <row r="171" spans="1:6" ht="17" customHeight="1" x14ac:dyDescent="0.35">
      <c r="A171" s="36" t="str">
        <f>IF('📋 Trade Log'!B171&lt;&gt;"",'📋 Trade Log'!A171,"")</f>
        <v/>
      </c>
      <c r="B171" s="44" t="str">
        <f>IF('📋 Trade Log'!B171&lt;&gt;"",'📋 Trade Log'!B171,"")</f>
        <v/>
      </c>
      <c r="C171" s="35" t="str">
        <f>IF('📋 Trade Log'!B171&lt;&gt;"",'📋 Trade Log'!C171,"")</f>
        <v/>
      </c>
      <c r="D171" s="35" t="str">
        <f>IF('📋 Trade Log'!B171&lt;&gt;"",'📋 Trade Log'!D171,"")</f>
        <v/>
      </c>
      <c r="E171" s="38" t="str">
        <f>IF('📋 Trade Log'!B171&lt;&gt;"",'📋 Trade Log'!P171,"")</f>
        <v/>
      </c>
      <c r="F171" s="38" t="str">
        <f>IF('📋 Trade Log'!B171&lt;&gt;"",'📋 Trade Log'!T171,"")</f>
        <v/>
      </c>
    </row>
    <row r="172" spans="1:6" ht="17" customHeight="1" x14ac:dyDescent="0.35">
      <c r="A172" s="40" t="str">
        <f>IF('📋 Trade Log'!B172&lt;&gt;"",'📋 Trade Log'!A172,"")</f>
        <v/>
      </c>
      <c r="B172" s="43" t="str">
        <f>IF('📋 Trade Log'!B172&lt;&gt;"",'📋 Trade Log'!B172,"")</f>
        <v/>
      </c>
      <c r="C172" s="39" t="str">
        <f>IF('📋 Trade Log'!B172&lt;&gt;"",'📋 Trade Log'!C172,"")</f>
        <v/>
      </c>
      <c r="D172" s="39" t="str">
        <f>IF('📋 Trade Log'!B172&lt;&gt;"",'📋 Trade Log'!D172,"")</f>
        <v/>
      </c>
      <c r="E172" s="42" t="str">
        <f>IF('📋 Trade Log'!B172&lt;&gt;"",'📋 Trade Log'!P172,"")</f>
        <v/>
      </c>
      <c r="F172" s="42" t="str">
        <f>IF('📋 Trade Log'!B172&lt;&gt;"",'📋 Trade Log'!T172,"")</f>
        <v/>
      </c>
    </row>
    <row r="173" spans="1:6" ht="17" customHeight="1" x14ac:dyDescent="0.35">
      <c r="A173" s="36" t="str">
        <f>IF('📋 Trade Log'!B173&lt;&gt;"",'📋 Trade Log'!A173,"")</f>
        <v/>
      </c>
      <c r="B173" s="44" t="str">
        <f>IF('📋 Trade Log'!B173&lt;&gt;"",'📋 Trade Log'!B173,"")</f>
        <v/>
      </c>
      <c r="C173" s="35" t="str">
        <f>IF('📋 Trade Log'!B173&lt;&gt;"",'📋 Trade Log'!C173,"")</f>
        <v/>
      </c>
      <c r="D173" s="35" t="str">
        <f>IF('📋 Trade Log'!B173&lt;&gt;"",'📋 Trade Log'!D173,"")</f>
        <v/>
      </c>
      <c r="E173" s="38" t="str">
        <f>IF('📋 Trade Log'!B173&lt;&gt;"",'📋 Trade Log'!P173,"")</f>
        <v/>
      </c>
      <c r="F173" s="38" t="str">
        <f>IF('📋 Trade Log'!B173&lt;&gt;"",'📋 Trade Log'!T173,"")</f>
        <v/>
      </c>
    </row>
    <row r="174" spans="1:6" ht="17" customHeight="1" x14ac:dyDescent="0.35">
      <c r="A174" s="40" t="str">
        <f>IF('📋 Trade Log'!B174&lt;&gt;"",'📋 Trade Log'!A174,"")</f>
        <v/>
      </c>
      <c r="B174" s="43" t="str">
        <f>IF('📋 Trade Log'!B174&lt;&gt;"",'📋 Trade Log'!B174,"")</f>
        <v/>
      </c>
      <c r="C174" s="39" t="str">
        <f>IF('📋 Trade Log'!B174&lt;&gt;"",'📋 Trade Log'!C174,"")</f>
        <v/>
      </c>
      <c r="D174" s="39" t="str">
        <f>IF('📋 Trade Log'!B174&lt;&gt;"",'📋 Trade Log'!D174,"")</f>
        <v/>
      </c>
      <c r="E174" s="42" t="str">
        <f>IF('📋 Trade Log'!B174&lt;&gt;"",'📋 Trade Log'!P174,"")</f>
        <v/>
      </c>
      <c r="F174" s="42" t="str">
        <f>IF('📋 Trade Log'!B174&lt;&gt;"",'📋 Trade Log'!T174,"")</f>
        <v/>
      </c>
    </row>
    <row r="175" spans="1:6" ht="17" customHeight="1" x14ac:dyDescent="0.35">
      <c r="A175" s="36" t="str">
        <f>IF('📋 Trade Log'!B175&lt;&gt;"",'📋 Trade Log'!A175,"")</f>
        <v/>
      </c>
      <c r="B175" s="44" t="str">
        <f>IF('📋 Trade Log'!B175&lt;&gt;"",'📋 Trade Log'!B175,"")</f>
        <v/>
      </c>
      <c r="C175" s="35" t="str">
        <f>IF('📋 Trade Log'!B175&lt;&gt;"",'📋 Trade Log'!C175,"")</f>
        <v/>
      </c>
      <c r="D175" s="35" t="str">
        <f>IF('📋 Trade Log'!B175&lt;&gt;"",'📋 Trade Log'!D175,"")</f>
        <v/>
      </c>
      <c r="E175" s="38" t="str">
        <f>IF('📋 Trade Log'!B175&lt;&gt;"",'📋 Trade Log'!P175,"")</f>
        <v/>
      </c>
      <c r="F175" s="38" t="str">
        <f>IF('📋 Trade Log'!B175&lt;&gt;"",'📋 Trade Log'!T175,"")</f>
        <v/>
      </c>
    </row>
    <row r="176" spans="1:6" ht="17" customHeight="1" x14ac:dyDescent="0.35">
      <c r="A176" s="40" t="str">
        <f>IF('📋 Trade Log'!B176&lt;&gt;"",'📋 Trade Log'!A176,"")</f>
        <v/>
      </c>
      <c r="B176" s="43" t="str">
        <f>IF('📋 Trade Log'!B176&lt;&gt;"",'📋 Trade Log'!B176,"")</f>
        <v/>
      </c>
      <c r="C176" s="39" t="str">
        <f>IF('📋 Trade Log'!B176&lt;&gt;"",'📋 Trade Log'!C176,"")</f>
        <v/>
      </c>
      <c r="D176" s="39" t="str">
        <f>IF('📋 Trade Log'!B176&lt;&gt;"",'📋 Trade Log'!D176,"")</f>
        <v/>
      </c>
      <c r="E176" s="42" t="str">
        <f>IF('📋 Trade Log'!B176&lt;&gt;"",'📋 Trade Log'!P176,"")</f>
        <v/>
      </c>
      <c r="F176" s="42" t="str">
        <f>IF('📋 Trade Log'!B176&lt;&gt;"",'📋 Trade Log'!T176,"")</f>
        <v/>
      </c>
    </row>
    <row r="177" spans="1:6" ht="17" customHeight="1" x14ac:dyDescent="0.35">
      <c r="A177" s="36" t="str">
        <f>IF('📋 Trade Log'!B177&lt;&gt;"",'📋 Trade Log'!A177,"")</f>
        <v/>
      </c>
      <c r="B177" s="44" t="str">
        <f>IF('📋 Trade Log'!B177&lt;&gt;"",'📋 Trade Log'!B177,"")</f>
        <v/>
      </c>
      <c r="C177" s="35" t="str">
        <f>IF('📋 Trade Log'!B177&lt;&gt;"",'📋 Trade Log'!C177,"")</f>
        <v/>
      </c>
      <c r="D177" s="35" t="str">
        <f>IF('📋 Trade Log'!B177&lt;&gt;"",'📋 Trade Log'!D177,"")</f>
        <v/>
      </c>
      <c r="E177" s="38" t="str">
        <f>IF('📋 Trade Log'!B177&lt;&gt;"",'📋 Trade Log'!P177,"")</f>
        <v/>
      </c>
      <c r="F177" s="38" t="str">
        <f>IF('📋 Trade Log'!B177&lt;&gt;"",'📋 Trade Log'!T177,"")</f>
        <v/>
      </c>
    </row>
    <row r="178" spans="1:6" ht="17" customHeight="1" x14ac:dyDescent="0.35">
      <c r="A178" s="40" t="str">
        <f>IF('📋 Trade Log'!B178&lt;&gt;"",'📋 Trade Log'!A178,"")</f>
        <v/>
      </c>
      <c r="B178" s="43" t="str">
        <f>IF('📋 Trade Log'!B178&lt;&gt;"",'📋 Trade Log'!B178,"")</f>
        <v/>
      </c>
      <c r="C178" s="39" t="str">
        <f>IF('📋 Trade Log'!B178&lt;&gt;"",'📋 Trade Log'!C178,"")</f>
        <v/>
      </c>
      <c r="D178" s="39" t="str">
        <f>IF('📋 Trade Log'!B178&lt;&gt;"",'📋 Trade Log'!D178,"")</f>
        <v/>
      </c>
      <c r="E178" s="42" t="str">
        <f>IF('📋 Trade Log'!B178&lt;&gt;"",'📋 Trade Log'!P178,"")</f>
        <v/>
      </c>
      <c r="F178" s="42" t="str">
        <f>IF('📋 Trade Log'!B178&lt;&gt;"",'📋 Trade Log'!T178,"")</f>
        <v/>
      </c>
    </row>
    <row r="179" spans="1:6" ht="17" customHeight="1" x14ac:dyDescent="0.35">
      <c r="A179" s="36" t="str">
        <f>IF('📋 Trade Log'!B179&lt;&gt;"",'📋 Trade Log'!A179,"")</f>
        <v/>
      </c>
      <c r="B179" s="44" t="str">
        <f>IF('📋 Trade Log'!B179&lt;&gt;"",'📋 Trade Log'!B179,"")</f>
        <v/>
      </c>
      <c r="C179" s="35" t="str">
        <f>IF('📋 Trade Log'!B179&lt;&gt;"",'📋 Trade Log'!C179,"")</f>
        <v/>
      </c>
      <c r="D179" s="35" t="str">
        <f>IF('📋 Trade Log'!B179&lt;&gt;"",'📋 Trade Log'!D179,"")</f>
        <v/>
      </c>
      <c r="E179" s="38" t="str">
        <f>IF('📋 Trade Log'!B179&lt;&gt;"",'📋 Trade Log'!P179,"")</f>
        <v/>
      </c>
      <c r="F179" s="38" t="str">
        <f>IF('📋 Trade Log'!B179&lt;&gt;"",'📋 Trade Log'!T179,"")</f>
        <v/>
      </c>
    </row>
    <row r="180" spans="1:6" ht="17" customHeight="1" x14ac:dyDescent="0.35">
      <c r="A180" s="40" t="str">
        <f>IF('📋 Trade Log'!B180&lt;&gt;"",'📋 Trade Log'!A180,"")</f>
        <v/>
      </c>
      <c r="B180" s="43" t="str">
        <f>IF('📋 Trade Log'!B180&lt;&gt;"",'📋 Trade Log'!B180,"")</f>
        <v/>
      </c>
      <c r="C180" s="39" t="str">
        <f>IF('📋 Trade Log'!B180&lt;&gt;"",'📋 Trade Log'!C180,"")</f>
        <v/>
      </c>
      <c r="D180" s="39" t="str">
        <f>IF('📋 Trade Log'!B180&lt;&gt;"",'📋 Trade Log'!D180,"")</f>
        <v/>
      </c>
      <c r="E180" s="42" t="str">
        <f>IF('📋 Trade Log'!B180&lt;&gt;"",'📋 Trade Log'!P180,"")</f>
        <v/>
      </c>
      <c r="F180" s="42" t="str">
        <f>IF('📋 Trade Log'!B180&lt;&gt;"",'📋 Trade Log'!T180,"")</f>
        <v/>
      </c>
    </row>
    <row r="181" spans="1:6" ht="17" customHeight="1" x14ac:dyDescent="0.35">
      <c r="A181" s="36" t="str">
        <f>IF('📋 Trade Log'!B181&lt;&gt;"",'📋 Trade Log'!A181,"")</f>
        <v/>
      </c>
      <c r="B181" s="44" t="str">
        <f>IF('📋 Trade Log'!B181&lt;&gt;"",'📋 Trade Log'!B181,"")</f>
        <v/>
      </c>
      <c r="C181" s="35" t="str">
        <f>IF('📋 Trade Log'!B181&lt;&gt;"",'📋 Trade Log'!C181,"")</f>
        <v/>
      </c>
      <c r="D181" s="35" t="str">
        <f>IF('📋 Trade Log'!B181&lt;&gt;"",'📋 Trade Log'!D181,"")</f>
        <v/>
      </c>
      <c r="E181" s="38" t="str">
        <f>IF('📋 Trade Log'!B181&lt;&gt;"",'📋 Trade Log'!P181,"")</f>
        <v/>
      </c>
      <c r="F181" s="38" t="str">
        <f>IF('📋 Trade Log'!B181&lt;&gt;"",'📋 Trade Log'!T181,"")</f>
        <v/>
      </c>
    </row>
    <row r="182" spans="1:6" ht="17" customHeight="1" x14ac:dyDescent="0.35">
      <c r="A182" s="40" t="str">
        <f>IF('📋 Trade Log'!B182&lt;&gt;"",'📋 Trade Log'!A182,"")</f>
        <v/>
      </c>
      <c r="B182" s="43" t="str">
        <f>IF('📋 Trade Log'!B182&lt;&gt;"",'📋 Trade Log'!B182,"")</f>
        <v/>
      </c>
      <c r="C182" s="39" t="str">
        <f>IF('📋 Trade Log'!B182&lt;&gt;"",'📋 Trade Log'!C182,"")</f>
        <v/>
      </c>
      <c r="D182" s="39" t="str">
        <f>IF('📋 Trade Log'!B182&lt;&gt;"",'📋 Trade Log'!D182,"")</f>
        <v/>
      </c>
      <c r="E182" s="42" t="str">
        <f>IF('📋 Trade Log'!B182&lt;&gt;"",'📋 Trade Log'!P182,"")</f>
        <v/>
      </c>
      <c r="F182" s="42" t="str">
        <f>IF('📋 Trade Log'!B182&lt;&gt;"",'📋 Trade Log'!T182,"")</f>
        <v/>
      </c>
    </row>
    <row r="183" spans="1:6" ht="17" customHeight="1" x14ac:dyDescent="0.35">
      <c r="A183" s="36" t="str">
        <f>IF('📋 Trade Log'!B183&lt;&gt;"",'📋 Trade Log'!A183,"")</f>
        <v/>
      </c>
      <c r="B183" s="44" t="str">
        <f>IF('📋 Trade Log'!B183&lt;&gt;"",'📋 Trade Log'!B183,"")</f>
        <v/>
      </c>
      <c r="C183" s="35" t="str">
        <f>IF('📋 Trade Log'!B183&lt;&gt;"",'📋 Trade Log'!C183,"")</f>
        <v/>
      </c>
      <c r="D183" s="35" t="str">
        <f>IF('📋 Trade Log'!B183&lt;&gt;"",'📋 Trade Log'!D183,"")</f>
        <v/>
      </c>
      <c r="E183" s="38" t="str">
        <f>IF('📋 Trade Log'!B183&lt;&gt;"",'📋 Trade Log'!P183,"")</f>
        <v/>
      </c>
      <c r="F183" s="38" t="str">
        <f>IF('📋 Trade Log'!B183&lt;&gt;"",'📋 Trade Log'!T183,"")</f>
        <v/>
      </c>
    </row>
    <row r="184" spans="1:6" ht="17" customHeight="1" x14ac:dyDescent="0.35">
      <c r="A184" s="40" t="str">
        <f>IF('📋 Trade Log'!B184&lt;&gt;"",'📋 Trade Log'!A184,"")</f>
        <v/>
      </c>
      <c r="B184" s="43" t="str">
        <f>IF('📋 Trade Log'!B184&lt;&gt;"",'📋 Trade Log'!B184,"")</f>
        <v/>
      </c>
      <c r="C184" s="39" t="str">
        <f>IF('📋 Trade Log'!B184&lt;&gt;"",'📋 Trade Log'!C184,"")</f>
        <v/>
      </c>
      <c r="D184" s="39" t="str">
        <f>IF('📋 Trade Log'!B184&lt;&gt;"",'📋 Trade Log'!D184,"")</f>
        <v/>
      </c>
      <c r="E184" s="42" t="str">
        <f>IF('📋 Trade Log'!B184&lt;&gt;"",'📋 Trade Log'!P184,"")</f>
        <v/>
      </c>
      <c r="F184" s="42" t="str">
        <f>IF('📋 Trade Log'!B184&lt;&gt;"",'📋 Trade Log'!T184,"")</f>
        <v/>
      </c>
    </row>
    <row r="185" spans="1:6" ht="17" customHeight="1" x14ac:dyDescent="0.35">
      <c r="A185" s="36" t="str">
        <f>IF('📋 Trade Log'!B185&lt;&gt;"",'📋 Trade Log'!A185,"")</f>
        <v/>
      </c>
      <c r="B185" s="44" t="str">
        <f>IF('📋 Trade Log'!B185&lt;&gt;"",'📋 Trade Log'!B185,"")</f>
        <v/>
      </c>
      <c r="C185" s="35" t="str">
        <f>IF('📋 Trade Log'!B185&lt;&gt;"",'📋 Trade Log'!C185,"")</f>
        <v/>
      </c>
      <c r="D185" s="35" t="str">
        <f>IF('📋 Trade Log'!B185&lt;&gt;"",'📋 Trade Log'!D185,"")</f>
        <v/>
      </c>
      <c r="E185" s="38" t="str">
        <f>IF('📋 Trade Log'!B185&lt;&gt;"",'📋 Trade Log'!P185,"")</f>
        <v/>
      </c>
      <c r="F185" s="38" t="str">
        <f>IF('📋 Trade Log'!B185&lt;&gt;"",'📋 Trade Log'!T185,"")</f>
        <v/>
      </c>
    </row>
    <row r="186" spans="1:6" ht="17" customHeight="1" x14ac:dyDescent="0.35">
      <c r="A186" s="40" t="str">
        <f>IF('📋 Trade Log'!B186&lt;&gt;"",'📋 Trade Log'!A186,"")</f>
        <v/>
      </c>
      <c r="B186" s="43" t="str">
        <f>IF('📋 Trade Log'!B186&lt;&gt;"",'📋 Trade Log'!B186,"")</f>
        <v/>
      </c>
      <c r="C186" s="39" t="str">
        <f>IF('📋 Trade Log'!B186&lt;&gt;"",'📋 Trade Log'!C186,"")</f>
        <v/>
      </c>
      <c r="D186" s="39" t="str">
        <f>IF('📋 Trade Log'!B186&lt;&gt;"",'📋 Trade Log'!D186,"")</f>
        <v/>
      </c>
      <c r="E186" s="42" t="str">
        <f>IF('📋 Trade Log'!B186&lt;&gt;"",'📋 Trade Log'!P186,"")</f>
        <v/>
      </c>
      <c r="F186" s="42" t="str">
        <f>IF('📋 Trade Log'!B186&lt;&gt;"",'📋 Trade Log'!T186,"")</f>
        <v/>
      </c>
    </row>
    <row r="187" spans="1:6" ht="17" customHeight="1" x14ac:dyDescent="0.35">
      <c r="A187" s="36" t="str">
        <f>IF('📋 Trade Log'!B187&lt;&gt;"",'📋 Trade Log'!A187,"")</f>
        <v/>
      </c>
      <c r="B187" s="44" t="str">
        <f>IF('📋 Trade Log'!B187&lt;&gt;"",'📋 Trade Log'!B187,"")</f>
        <v/>
      </c>
      <c r="C187" s="35" t="str">
        <f>IF('📋 Trade Log'!B187&lt;&gt;"",'📋 Trade Log'!C187,"")</f>
        <v/>
      </c>
      <c r="D187" s="35" t="str">
        <f>IF('📋 Trade Log'!B187&lt;&gt;"",'📋 Trade Log'!D187,"")</f>
        <v/>
      </c>
      <c r="E187" s="38" t="str">
        <f>IF('📋 Trade Log'!B187&lt;&gt;"",'📋 Trade Log'!P187,"")</f>
        <v/>
      </c>
      <c r="F187" s="38" t="str">
        <f>IF('📋 Trade Log'!B187&lt;&gt;"",'📋 Trade Log'!T187,"")</f>
        <v/>
      </c>
    </row>
    <row r="188" spans="1:6" ht="17" customHeight="1" x14ac:dyDescent="0.35">
      <c r="A188" s="40" t="str">
        <f>IF('📋 Trade Log'!B188&lt;&gt;"",'📋 Trade Log'!A188,"")</f>
        <v/>
      </c>
      <c r="B188" s="43" t="str">
        <f>IF('📋 Trade Log'!B188&lt;&gt;"",'📋 Trade Log'!B188,"")</f>
        <v/>
      </c>
      <c r="C188" s="39" t="str">
        <f>IF('📋 Trade Log'!B188&lt;&gt;"",'📋 Trade Log'!C188,"")</f>
        <v/>
      </c>
      <c r="D188" s="39" t="str">
        <f>IF('📋 Trade Log'!B188&lt;&gt;"",'📋 Trade Log'!D188,"")</f>
        <v/>
      </c>
      <c r="E188" s="42" t="str">
        <f>IF('📋 Trade Log'!B188&lt;&gt;"",'📋 Trade Log'!P188,"")</f>
        <v/>
      </c>
      <c r="F188" s="42" t="str">
        <f>IF('📋 Trade Log'!B188&lt;&gt;"",'📋 Trade Log'!T188,"")</f>
        <v/>
      </c>
    </row>
    <row r="189" spans="1:6" ht="17" customHeight="1" x14ac:dyDescent="0.35">
      <c r="A189" s="36" t="str">
        <f>IF('📋 Trade Log'!B189&lt;&gt;"",'📋 Trade Log'!A189,"")</f>
        <v/>
      </c>
      <c r="B189" s="44" t="str">
        <f>IF('📋 Trade Log'!B189&lt;&gt;"",'📋 Trade Log'!B189,"")</f>
        <v/>
      </c>
      <c r="C189" s="35" t="str">
        <f>IF('📋 Trade Log'!B189&lt;&gt;"",'📋 Trade Log'!C189,"")</f>
        <v/>
      </c>
      <c r="D189" s="35" t="str">
        <f>IF('📋 Trade Log'!B189&lt;&gt;"",'📋 Trade Log'!D189,"")</f>
        <v/>
      </c>
      <c r="E189" s="38" t="str">
        <f>IF('📋 Trade Log'!B189&lt;&gt;"",'📋 Trade Log'!P189,"")</f>
        <v/>
      </c>
      <c r="F189" s="38" t="str">
        <f>IF('📋 Trade Log'!B189&lt;&gt;"",'📋 Trade Log'!T189,"")</f>
        <v/>
      </c>
    </row>
    <row r="190" spans="1:6" ht="17" customHeight="1" x14ac:dyDescent="0.35">
      <c r="A190" s="40" t="str">
        <f>IF('📋 Trade Log'!B190&lt;&gt;"",'📋 Trade Log'!A190,"")</f>
        <v/>
      </c>
      <c r="B190" s="43" t="str">
        <f>IF('📋 Trade Log'!B190&lt;&gt;"",'📋 Trade Log'!B190,"")</f>
        <v/>
      </c>
      <c r="C190" s="39" t="str">
        <f>IF('📋 Trade Log'!B190&lt;&gt;"",'📋 Trade Log'!C190,"")</f>
        <v/>
      </c>
      <c r="D190" s="39" t="str">
        <f>IF('📋 Trade Log'!B190&lt;&gt;"",'📋 Trade Log'!D190,"")</f>
        <v/>
      </c>
      <c r="E190" s="42" t="str">
        <f>IF('📋 Trade Log'!B190&lt;&gt;"",'📋 Trade Log'!P190,"")</f>
        <v/>
      </c>
      <c r="F190" s="42" t="str">
        <f>IF('📋 Trade Log'!B190&lt;&gt;"",'📋 Trade Log'!T190,"")</f>
        <v/>
      </c>
    </row>
    <row r="191" spans="1:6" ht="17" customHeight="1" x14ac:dyDescent="0.35">
      <c r="A191" s="36" t="str">
        <f>IF('📋 Trade Log'!B191&lt;&gt;"",'📋 Trade Log'!A191,"")</f>
        <v/>
      </c>
      <c r="B191" s="44" t="str">
        <f>IF('📋 Trade Log'!B191&lt;&gt;"",'📋 Trade Log'!B191,"")</f>
        <v/>
      </c>
      <c r="C191" s="35" t="str">
        <f>IF('📋 Trade Log'!B191&lt;&gt;"",'📋 Trade Log'!C191,"")</f>
        <v/>
      </c>
      <c r="D191" s="35" t="str">
        <f>IF('📋 Trade Log'!B191&lt;&gt;"",'📋 Trade Log'!D191,"")</f>
        <v/>
      </c>
      <c r="E191" s="38" t="str">
        <f>IF('📋 Trade Log'!B191&lt;&gt;"",'📋 Trade Log'!P191,"")</f>
        <v/>
      </c>
      <c r="F191" s="38" t="str">
        <f>IF('📋 Trade Log'!B191&lt;&gt;"",'📋 Trade Log'!T191,"")</f>
        <v/>
      </c>
    </row>
    <row r="192" spans="1:6" ht="17" customHeight="1" x14ac:dyDescent="0.35">
      <c r="A192" s="40" t="str">
        <f>IF('📋 Trade Log'!B192&lt;&gt;"",'📋 Trade Log'!A192,"")</f>
        <v/>
      </c>
      <c r="B192" s="43" t="str">
        <f>IF('📋 Trade Log'!B192&lt;&gt;"",'📋 Trade Log'!B192,"")</f>
        <v/>
      </c>
      <c r="C192" s="39" t="str">
        <f>IF('📋 Trade Log'!B192&lt;&gt;"",'📋 Trade Log'!C192,"")</f>
        <v/>
      </c>
      <c r="D192" s="39" t="str">
        <f>IF('📋 Trade Log'!B192&lt;&gt;"",'📋 Trade Log'!D192,"")</f>
        <v/>
      </c>
      <c r="E192" s="42" t="str">
        <f>IF('📋 Trade Log'!B192&lt;&gt;"",'📋 Trade Log'!P192,"")</f>
        <v/>
      </c>
      <c r="F192" s="42" t="str">
        <f>IF('📋 Trade Log'!B192&lt;&gt;"",'📋 Trade Log'!T192,"")</f>
        <v/>
      </c>
    </row>
    <row r="193" spans="1:6" ht="17" customHeight="1" x14ac:dyDescent="0.35">
      <c r="A193" s="36" t="str">
        <f>IF('📋 Trade Log'!B193&lt;&gt;"",'📋 Trade Log'!A193,"")</f>
        <v/>
      </c>
      <c r="B193" s="44" t="str">
        <f>IF('📋 Trade Log'!B193&lt;&gt;"",'📋 Trade Log'!B193,"")</f>
        <v/>
      </c>
      <c r="C193" s="35" t="str">
        <f>IF('📋 Trade Log'!B193&lt;&gt;"",'📋 Trade Log'!C193,"")</f>
        <v/>
      </c>
      <c r="D193" s="35" t="str">
        <f>IF('📋 Trade Log'!B193&lt;&gt;"",'📋 Trade Log'!D193,"")</f>
        <v/>
      </c>
      <c r="E193" s="38" t="str">
        <f>IF('📋 Trade Log'!B193&lt;&gt;"",'📋 Trade Log'!P193,"")</f>
        <v/>
      </c>
      <c r="F193" s="38" t="str">
        <f>IF('📋 Trade Log'!B193&lt;&gt;"",'📋 Trade Log'!T193,"")</f>
        <v/>
      </c>
    </row>
    <row r="194" spans="1:6" ht="17" customHeight="1" x14ac:dyDescent="0.35">
      <c r="A194" s="40" t="str">
        <f>IF('📋 Trade Log'!B194&lt;&gt;"",'📋 Trade Log'!A194,"")</f>
        <v/>
      </c>
      <c r="B194" s="43" t="str">
        <f>IF('📋 Trade Log'!B194&lt;&gt;"",'📋 Trade Log'!B194,"")</f>
        <v/>
      </c>
      <c r="C194" s="39" t="str">
        <f>IF('📋 Trade Log'!B194&lt;&gt;"",'📋 Trade Log'!C194,"")</f>
        <v/>
      </c>
      <c r="D194" s="39" t="str">
        <f>IF('📋 Trade Log'!B194&lt;&gt;"",'📋 Trade Log'!D194,"")</f>
        <v/>
      </c>
      <c r="E194" s="42" t="str">
        <f>IF('📋 Trade Log'!B194&lt;&gt;"",'📋 Trade Log'!P194,"")</f>
        <v/>
      </c>
      <c r="F194" s="42" t="str">
        <f>IF('📋 Trade Log'!B194&lt;&gt;"",'📋 Trade Log'!T194,"")</f>
        <v/>
      </c>
    </row>
    <row r="195" spans="1:6" ht="17" customHeight="1" x14ac:dyDescent="0.35">
      <c r="A195" s="36" t="str">
        <f>IF('📋 Trade Log'!B195&lt;&gt;"",'📋 Trade Log'!A195,"")</f>
        <v/>
      </c>
      <c r="B195" s="44" t="str">
        <f>IF('📋 Trade Log'!B195&lt;&gt;"",'📋 Trade Log'!B195,"")</f>
        <v/>
      </c>
      <c r="C195" s="35" t="str">
        <f>IF('📋 Trade Log'!B195&lt;&gt;"",'📋 Trade Log'!C195,"")</f>
        <v/>
      </c>
      <c r="D195" s="35" t="str">
        <f>IF('📋 Trade Log'!B195&lt;&gt;"",'📋 Trade Log'!D195,"")</f>
        <v/>
      </c>
      <c r="E195" s="38" t="str">
        <f>IF('📋 Trade Log'!B195&lt;&gt;"",'📋 Trade Log'!P195,"")</f>
        <v/>
      </c>
      <c r="F195" s="38" t="str">
        <f>IF('📋 Trade Log'!B195&lt;&gt;"",'📋 Trade Log'!T195,"")</f>
        <v/>
      </c>
    </row>
    <row r="196" spans="1:6" ht="17" customHeight="1" x14ac:dyDescent="0.35">
      <c r="A196" s="40" t="str">
        <f>IF('📋 Trade Log'!B196&lt;&gt;"",'📋 Trade Log'!A196,"")</f>
        <v/>
      </c>
      <c r="B196" s="43" t="str">
        <f>IF('📋 Trade Log'!B196&lt;&gt;"",'📋 Trade Log'!B196,"")</f>
        <v/>
      </c>
      <c r="C196" s="39" t="str">
        <f>IF('📋 Trade Log'!B196&lt;&gt;"",'📋 Trade Log'!C196,"")</f>
        <v/>
      </c>
      <c r="D196" s="39" t="str">
        <f>IF('📋 Trade Log'!B196&lt;&gt;"",'📋 Trade Log'!D196,"")</f>
        <v/>
      </c>
      <c r="E196" s="42" t="str">
        <f>IF('📋 Trade Log'!B196&lt;&gt;"",'📋 Trade Log'!P196,"")</f>
        <v/>
      </c>
      <c r="F196" s="42" t="str">
        <f>IF('📋 Trade Log'!B196&lt;&gt;"",'📋 Trade Log'!T196,"")</f>
        <v/>
      </c>
    </row>
    <row r="197" spans="1:6" ht="17" customHeight="1" x14ac:dyDescent="0.35">
      <c r="A197" s="36" t="str">
        <f>IF('📋 Trade Log'!B197&lt;&gt;"",'📋 Trade Log'!A197,"")</f>
        <v/>
      </c>
      <c r="B197" s="44" t="str">
        <f>IF('📋 Trade Log'!B197&lt;&gt;"",'📋 Trade Log'!B197,"")</f>
        <v/>
      </c>
      <c r="C197" s="35" t="str">
        <f>IF('📋 Trade Log'!B197&lt;&gt;"",'📋 Trade Log'!C197,"")</f>
        <v/>
      </c>
      <c r="D197" s="35" t="str">
        <f>IF('📋 Trade Log'!B197&lt;&gt;"",'📋 Trade Log'!D197,"")</f>
        <v/>
      </c>
      <c r="E197" s="38" t="str">
        <f>IF('📋 Trade Log'!B197&lt;&gt;"",'📋 Trade Log'!P197,"")</f>
        <v/>
      </c>
      <c r="F197" s="38" t="str">
        <f>IF('📋 Trade Log'!B197&lt;&gt;"",'📋 Trade Log'!T197,"")</f>
        <v/>
      </c>
    </row>
    <row r="198" spans="1:6" ht="17" customHeight="1" x14ac:dyDescent="0.35">
      <c r="A198" s="40" t="str">
        <f>IF('📋 Trade Log'!B198&lt;&gt;"",'📋 Trade Log'!A198,"")</f>
        <v/>
      </c>
      <c r="B198" s="43" t="str">
        <f>IF('📋 Trade Log'!B198&lt;&gt;"",'📋 Trade Log'!B198,"")</f>
        <v/>
      </c>
      <c r="C198" s="39" t="str">
        <f>IF('📋 Trade Log'!B198&lt;&gt;"",'📋 Trade Log'!C198,"")</f>
        <v/>
      </c>
      <c r="D198" s="39" t="str">
        <f>IF('📋 Trade Log'!B198&lt;&gt;"",'📋 Trade Log'!D198,"")</f>
        <v/>
      </c>
      <c r="E198" s="42" t="str">
        <f>IF('📋 Trade Log'!B198&lt;&gt;"",'📋 Trade Log'!P198,"")</f>
        <v/>
      </c>
      <c r="F198" s="42" t="str">
        <f>IF('📋 Trade Log'!B198&lt;&gt;"",'📋 Trade Log'!T198,"")</f>
        <v/>
      </c>
    </row>
    <row r="199" spans="1:6" ht="17" customHeight="1" x14ac:dyDescent="0.35">
      <c r="A199" s="36" t="str">
        <f>IF('📋 Trade Log'!B199&lt;&gt;"",'📋 Trade Log'!A199,"")</f>
        <v/>
      </c>
      <c r="B199" s="44" t="str">
        <f>IF('📋 Trade Log'!B199&lt;&gt;"",'📋 Trade Log'!B199,"")</f>
        <v/>
      </c>
      <c r="C199" s="35" t="str">
        <f>IF('📋 Trade Log'!B199&lt;&gt;"",'📋 Trade Log'!C199,"")</f>
        <v/>
      </c>
      <c r="D199" s="35" t="str">
        <f>IF('📋 Trade Log'!B199&lt;&gt;"",'📋 Trade Log'!D199,"")</f>
        <v/>
      </c>
      <c r="E199" s="38" t="str">
        <f>IF('📋 Trade Log'!B199&lt;&gt;"",'📋 Trade Log'!P199,"")</f>
        <v/>
      </c>
      <c r="F199" s="38" t="str">
        <f>IF('📋 Trade Log'!B199&lt;&gt;"",'📋 Trade Log'!T199,"")</f>
        <v/>
      </c>
    </row>
    <row r="200" spans="1:6" ht="17" customHeight="1" x14ac:dyDescent="0.35">
      <c r="A200" s="40" t="str">
        <f>IF('📋 Trade Log'!B200&lt;&gt;"",'📋 Trade Log'!A200,"")</f>
        <v/>
      </c>
      <c r="B200" s="43" t="str">
        <f>IF('📋 Trade Log'!B200&lt;&gt;"",'📋 Trade Log'!B200,"")</f>
        <v/>
      </c>
      <c r="C200" s="39" t="str">
        <f>IF('📋 Trade Log'!B200&lt;&gt;"",'📋 Trade Log'!C200,"")</f>
        <v/>
      </c>
      <c r="D200" s="39" t="str">
        <f>IF('📋 Trade Log'!B200&lt;&gt;"",'📋 Trade Log'!D200,"")</f>
        <v/>
      </c>
      <c r="E200" s="42" t="str">
        <f>IF('📋 Trade Log'!B200&lt;&gt;"",'📋 Trade Log'!P200,"")</f>
        <v/>
      </c>
      <c r="F200" s="42" t="str">
        <f>IF('📋 Trade Log'!B200&lt;&gt;"",'📋 Trade Log'!T200,"")</f>
        <v/>
      </c>
    </row>
    <row r="201" spans="1:6" ht="17" customHeight="1" x14ac:dyDescent="0.35">
      <c r="A201" s="36" t="str">
        <f>IF('📋 Trade Log'!B201&lt;&gt;"",'📋 Trade Log'!A201,"")</f>
        <v/>
      </c>
      <c r="B201" s="44" t="str">
        <f>IF('📋 Trade Log'!B201&lt;&gt;"",'📋 Trade Log'!B201,"")</f>
        <v/>
      </c>
      <c r="C201" s="35" t="str">
        <f>IF('📋 Trade Log'!B201&lt;&gt;"",'📋 Trade Log'!C201,"")</f>
        <v/>
      </c>
      <c r="D201" s="35" t="str">
        <f>IF('📋 Trade Log'!B201&lt;&gt;"",'📋 Trade Log'!D201,"")</f>
        <v/>
      </c>
      <c r="E201" s="38" t="str">
        <f>IF('📋 Trade Log'!B201&lt;&gt;"",'📋 Trade Log'!P201,"")</f>
        <v/>
      </c>
      <c r="F201" s="38" t="str">
        <f>IF('📋 Trade Log'!B201&lt;&gt;"",'📋 Trade Log'!T201,"")</f>
        <v/>
      </c>
    </row>
    <row r="202" spans="1:6" ht="17" customHeight="1" x14ac:dyDescent="0.35">
      <c r="A202" s="40" t="str">
        <f>IF('📋 Trade Log'!B202&lt;&gt;"",'📋 Trade Log'!A202,"")</f>
        <v/>
      </c>
      <c r="B202" s="43" t="str">
        <f>IF('📋 Trade Log'!B202&lt;&gt;"",'📋 Trade Log'!B202,"")</f>
        <v/>
      </c>
      <c r="C202" s="39" t="str">
        <f>IF('📋 Trade Log'!B202&lt;&gt;"",'📋 Trade Log'!C202,"")</f>
        <v/>
      </c>
      <c r="D202" s="39" t="str">
        <f>IF('📋 Trade Log'!B202&lt;&gt;"",'📋 Trade Log'!D202,"")</f>
        <v/>
      </c>
      <c r="E202" s="42" t="str">
        <f>IF('📋 Trade Log'!B202&lt;&gt;"",'📋 Trade Log'!P202,"")</f>
        <v/>
      </c>
      <c r="F202" s="42" t="str">
        <f>IF('📋 Trade Log'!B202&lt;&gt;"",'📋 Trade Log'!T202,"")</f>
        <v/>
      </c>
    </row>
    <row r="203" spans="1:6" ht="17" customHeight="1" x14ac:dyDescent="0.35">
      <c r="A203" s="36" t="str">
        <f>IF('📋 Trade Log'!B203&lt;&gt;"",'📋 Trade Log'!A203,"")</f>
        <v/>
      </c>
      <c r="B203" s="44" t="str">
        <f>IF('📋 Trade Log'!B203&lt;&gt;"",'📋 Trade Log'!B203,"")</f>
        <v/>
      </c>
      <c r="C203" s="35" t="str">
        <f>IF('📋 Trade Log'!B203&lt;&gt;"",'📋 Trade Log'!C203,"")</f>
        <v/>
      </c>
      <c r="D203" s="35" t="str">
        <f>IF('📋 Trade Log'!B203&lt;&gt;"",'📋 Trade Log'!D203,"")</f>
        <v/>
      </c>
      <c r="E203" s="38" t="str">
        <f>IF('📋 Trade Log'!B203&lt;&gt;"",'📋 Trade Log'!P203,"")</f>
        <v/>
      </c>
      <c r="F203" s="38" t="str">
        <f>IF('📋 Trade Log'!B203&lt;&gt;"",'📋 Trade Log'!T203,"")</f>
        <v/>
      </c>
    </row>
  </sheetData>
  <mergeCells count="2">
    <mergeCell ref="A2:H2"/>
    <mergeCell ref="A1:H1"/>
  </mergeCells>
  <pageMargins left="0.75" right="0.75" top="1" bottom="1" header="0.5" footer="0.5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829174A-0921-4BD8-BC1F-47CB290793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'📈 Equity Curve'!G4:G56</xm:f>
              <xm:sqref>H30</xm:sqref>
            </x14:sparkline>
            <x14:sparkline>
              <xm:f>'📈 Equity Curve'!H4:H56</xm:f>
              <xm:sqref>I30</xm:sqref>
            </x14:sparkline>
            <x14:sparkline>
              <xm:f>'📈 Equity Curve'!I4:I56</xm:f>
              <xm:sqref>J30</xm:sqref>
            </x14:sparkline>
            <x14:sparkline>
              <xm:f>'📈 Equity Curve'!J4:J56</xm:f>
              <xm:sqref>K30</xm:sqref>
            </x14:sparkline>
            <x14:sparkline>
              <xm:f>'📈 Equity Curve'!K4:K56</xm:f>
              <xm:sqref>L30</xm:sqref>
            </x14:sparkline>
            <x14:sparkline>
              <xm:f>'📈 Equity Curve'!L4:L56</xm:f>
              <xm:sqref>M30</xm:sqref>
            </x14:sparkline>
            <x14:sparkline>
              <xm:f>'📈 Equity Curve'!M4:M56</xm:f>
              <xm:sqref>N30</xm:sqref>
            </x14:sparkline>
            <x14:sparkline>
              <xm:f>'📈 Equity Curve'!N4:N56</xm:f>
              <xm:sqref>O30</xm:sqref>
            </x14:sparkline>
            <x14:sparkline>
              <xm:f>'📈 Equity Curve'!O4:O56</xm:f>
              <xm:sqref>P30</xm:sqref>
            </x14:sparkline>
            <x14:sparkline>
              <xm:f>'📈 Equity Curve'!P4:P56</xm:f>
              <xm:sqref>Q30</xm:sqref>
            </x14:sparkline>
            <x14:sparkline>
              <xm:f>'📈 Equity Curve'!Q4:Q56</xm:f>
              <xm:sqref>R30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📖 How To Use</vt:lpstr>
      <vt:lpstr>📋 Trade Log</vt:lpstr>
      <vt:lpstr>📊 Dashboard</vt:lpstr>
      <vt:lpstr>📈 Equity Curve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vahid berenji</cp:lastModifiedBy>
  <dcterms:created xsi:type="dcterms:W3CDTF">2026-03-07T11:07:16Z</dcterms:created>
  <dcterms:modified xsi:type="dcterms:W3CDTF">2026-03-07T11:17:30Z</dcterms:modified>
</cp:coreProperties>
</file>